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16608" windowHeight="9348"/>
  </bookViews>
  <sheets>
    <sheet name="設定" sheetId="1" r:id="rId1"/>
    <sheet name="費率" sheetId="2" r:id="rId2"/>
    <sheet name="出差請示單" sheetId="4" r:id="rId3"/>
    <sheet name="級任假單" sheetId="9" r:id="rId4"/>
    <sheet name="科任假單" sheetId="3" r:id="rId5"/>
    <sheet name="科任課表" sheetId="11" r:id="rId6"/>
  </sheets>
  <definedNames>
    <definedName name="火車">設定!$V$5:$V$6</definedName>
    <definedName name="火車票價">費率!$E$4:$H$48</definedName>
    <definedName name="代課">設定!$D$20:$X$25</definedName>
    <definedName name="交通工具">設定!$U$4:$W$4</definedName>
    <definedName name="汽車">設定!$U$5</definedName>
    <definedName name="汽車票價">費率!$A$4:$C$48</definedName>
    <definedName name="科任課表">科任課表!$B$2:$F$9</definedName>
    <definedName name="起訖">設定!$B$20:$J$25</definedName>
    <definedName name="起訖排序">設定!$C$20:$V$25</definedName>
    <definedName name="高鐵">設定!$W$5:$W$7</definedName>
    <definedName name="高鐵票價">費率!$J$4:$N$48</definedName>
  </definedNames>
  <calcPr calcId="125725"/>
</workbook>
</file>

<file path=xl/calcChain.xml><?xml version="1.0" encoding="utf-8"?>
<calcChain xmlns="http://schemas.openxmlformats.org/spreadsheetml/2006/main">
  <c r="U25" i="1"/>
  <c r="U24"/>
  <c r="U23"/>
  <c r="U22"/>
  <c r="U21"/>
  <c r="U20"/>
  <c r="E16" i="3" l="1"/>
  <c r="B17"/>
  <c r="B16"/>
  <c r="J8"/>
  <c r="J7"/>
  <c r="J6"/>
  <c r="J5"/>
  <c r="C5"/>
  <c r="C3"/>
  <c r="D2" i="9"/>
  <c r="C2" i="3"/>
  <c r="F2"/>
  <c r="D17" i="9" l="1"/>
  <c r="K8"/>
  <c r="K7"/>
  <c r="K6"/>
  <c r="K5"/>
  <c r="E20"/>
  <c r="D16"/>
  <c r="D5"/>
  <c r="H16" s="1"/>
  <c r="G2"/>
  <c r="D3"/>
  <c r="Y21" i="1"/>
  <c r="D21" s="1"/>
  <c r="Y22"/>
  <c r="D22" s="1"/>
  <c r="Y23"/>
  <c r="D23" s="1"/>
  <c r="Y24"/>
  <c r="D24" s="1"/>
  <c r="Y25"/>
  <c r="D25" s="1"/>
  <c r="Y20"/>
  <c r="D20" s="1"/>
  <c r="C20" i="3" l="1"/>
  <c r="B24" s="1"/>
  <c r="F20"/>
  <c r="I20"/>
  <c r="Y26" i="1"/>
  <c r="F30" i="3"/>
  <c r="I30"/>
  <c r="C30"/>
  <c r="D26" i="1"/>
  <c r="B25" i="3" l="1"/>
  <c r="B27"/>
  <c r="C28"/>
  <c r="B28"/>
  <c r="C25"/>
  <c r="C27"/>
  <c r="C29"/>
  <c r="C26"/>
  <c r="B29"/>
  <c r="B26"/>
  <c r="C24"/>
  <c r="B23"/>
  <c r="C23"/>
  <c r="E24"/>
  <c r="E29"/>
  <c r="E27"/>
  <c r="E25"/>
  <c r="E23"/>
  <c r="F27"/>
  <c r="F25"/>
  <c r="F23"/>
  <c r="E28"/>
  <c r="E26"/>
  <c r="F29"/>
  <c r="F28"/>
  <c r="F26"/>
  <c r="F24"/>
  <c r="H24"/>
  <c r="I27"/>
  <c r="I25"/>
  <c r="H29"/>
  <c r="H27"/>
  <c r="H25"/>
  <c r="I29"/>
  <c r="I28"/>
  <c r="I24"/>
  <c r="I23"/>
  <c r="H28"/>
  <c r="H26"/>
  <c r="H23"/>
  <c r="I26"/>
  <c r="B34"/>
  <c r="B35"/>
  <c r="B36"/>
  <c r="B37"/>
  <c r="B38"/>
  <c r="B39"/>
  <c r="C33"/>
  <c r="C34"/>
  <c r="C35"/>
  <c r="C36"/>
  <c r="C37"/>
  <c r="C38"/>
  <c r="C39"/>
  <c r="B33"/>
  <c r="E34"/>
  <c r="E35"/>
  <c r="E36"/>
  <c r="E37"/>
  <c r="E38"/>
  <c r="E39"/>
  <c r="F33"/>
  <c r="F34"/>
  <c r="F35"/>
  <c r="F36"/>
  <c r="F37"/>
  <c r="F38"/>
  <c r="F39"/>
  <c r="E33"/>
  <c r="H34"/>
  <c r="H35"/>
  <c r="H36"/>
  <c r="H37"/>
  <c r="H38"/>
  <c r="H39"/>
  <c r="I33"/>
  <c r="I34"/>
  <c r="I35"/>
  <c r="I36"/>
  <c r="I37"/>
  <c r="I38"/>
  <c r="I39"/>
  <c r="H33"/>
  <c r="W15" i="1"/>
  <c r="K54" i="4" l="1"/>
  <c r="D40"/>
  <c r="J39"/>
  <c r="G39"/>
  <c r="D39"/>
  <c r="H33"/>
  <c r="H36"/>
  <c r="H35"/>
  <c r="F35"/>
  <c r="D35"/>
  <c r="C7"/>
  <c r="C4"/>
  <c r="O24" i="1"/>
  <c r="B21"/>
  <c r="V21" s="1"/>
  <c r="B22"/>
  <c r="B23"/>
  <c r="V23" s="1"/>
  <c r="B24"/>
  <c r="V24" s="1"/>
  <c r="B25"/>
  <c r="V25" s="1"/>
  <c r="B20"/>
  <c r="I2" i="4"/>
  <c r="F2"/>
  <c r="C2"/>
  <c r="A1" i="1"/>
  <c r="A1" i="2" l="1"/>
  <c r="A15" i="3"/>
  <c r="A1"/>
  <c r="B1" i="9"/>
  <c r="B15"/>
  <c r="B1" i="4"/>
  <c r="C20" i="1"/>
  <c r="O25"/>
  <c r="C25"/>
  <c r="B30" i="4"/>
  <c r="O23" i="1"/>
  <c r="C24"/>
  <c r="C23"/>
  <c r="O22"/>
  <c r="V22"/>
  <c r="C21"/>
  <c r="B26"/>
  <c r="C22"/>
  <c r="O21"/>
  <c r="V15"/>
  <c r="O20"/>
  <c r="V16"/>
  <c r="R24"/>
  <c r="R25"/>
  <c r="R20"/>
  <c r="R21"/>
  <c r="R22"/>
  <c r="R23"/>
  <c r="Q21"/>
  <c r="Q22"/>
  <c r="Q23"/>
  <c r="Q24"/>
  <c r="Q25"/>
  <c r="Q20"/>
  <c r="E19" i="9" l="1"/>
  <c r="C19" i="3"/>
  <c r="D6" i="4"/>
  <c r="E10" i="9"/>
  <c r="D10" i="3"/>
  <c r="D42" i="4"/>
  <c r="D5"/>
  <c r="C18" i="3"/>
  <c r="D9"/>
  <c r="E9" i="9"/>
  <c r="E18"/>
  <c r="O26" i="1"/>
  <c r="D41" i="4"/>
  <c r="C26" i="1"/>
  <c r="S26"/>
  <c r="T26"/>
  <c r="P26"/>
  <c r="F7" i="4" s="1"/>
  <c r="X26" i="1"/>
  <c r="N26"/>
  <c r="C11" i="4" s="1"/>
  <c r="W26" i="1"/>
  <c r="U26"/>
  <c r="R26"/>
  <c r="F9" i="4" s="1"/>
  <c r="V20" i="1"/>
  <c r="Q26"/>
  <c r="F8" i="4" s="1"/>
  <c r="I41" l="1"/>
  <c r="G18" i="3"/>
  <c r="H9"/>
  <c r="I18" i="9"/>
  <c r="I9"/>
  <c r="I5" i="4"/>
  <c r="B31" i="3"/>
  <c r="E31"/>
  <c r="B21"/>
  <c r="H31"/>
  <c r="E21"/>
  <c r="H21"/>
  <c r="E47" i="4"/>
  <c r="G47"/>
  <c r="I47"/>
  <c r="D47"/>
  <c r="F44"/>
  <c r="H44"/>
  <c r="J44"/>
  <c r="F45"/>
  <c r="H45"/>
  <c r="J45"/>
  <c r="D44"/>
  <c r="F47"/>
  <c r="H47"/>
  <c r="J47"/>
  <c r="E44"/>
  <c r="G44"/>
  <c r="I44"/>
  <c r="E45"/>
  <c r="G45"/>
  <c r="I45"/>
  <c r="D45"/>
  <c r="B24" i="9"/>
  <c r="B23"/>
  <c r="B22"/>
  <c r="B27"/>
  <c r="B26"/>
  <c r="B25"/>
  <c r="D16" i="4"/>
  <c r="D18"/>
  <c r="C15"/>
  <c r="C17"/>
  <c r="C19"/>
  <c r="B16"/>
  <c r="F16" s="1"/>
  <c r="B18"/>
  <c r="F18" s="1"/>
  <c r="D14"/>
  <c r="B14"/>
  <c r="F14" s="1"/>
  <c r="D15"/>
  <c r="D17"/>
  <c r="D19"/>
  <c r="C16"/>
  <c r="C18"/>
  <c r="B15"/>
  <c r="F15" s="1"/>
  <c r="B17"/>
  <c r="F17" s="1"/>
  <c r="B19"/>
  <c r="F19" s="1"/>
  <c r="C14"/>
  <c r="V26" i="1"/>
  <c r="W16"/>
  <c r="C9" i="4" s="1"/>
  <c r="C5"/>
  <c r="G49" l="1"/>
  <c r="G55"/>
  <c r="G52"/>
  <c r="G50"/>
  <c r="G53"/>
  <c r="G51"/>
  <c r="G46"/>
  <c r="G48"/>
  <c r="G56"/>
  <c r="H49"/>
  <c r="H55"/>
  <c r="H51"/>
  <c r="H50"/>
  <c r="H53"/>
  <c r="H52"/>
  <c r="H48"/>
  <c r="H46"/>
  <c r="H56"/>
  <c r="I49"/>
  <c r="I53"/>
  <c r="I51"/>
  <c r="I55"/>
  <c r="I52"/>
  <c r="I50"/>
  <c r="I46"/>
  <c r="I48"/>
  <c r="I56"/>
  <c r="E49"/>
  <c r="E53"/>
  <c r="E51"/>
  <c r="E55"/>
  <c r="E52"/>
  <c r="E50"/>
  <c r="E46"/>
  <c r="E48"/>
  <c r="D52"/>
  <c r="D53"/>
  <c r="D49"/>
  <c r="D51"/>
  <c r="K44"/>
  <c r="D55"/>
  <c r="D50"/>
  <c r="D46"/>
  <c r="D48"/>
  <c r="J49"/>
  <c r="J53"/>
  <c r="J52"/>
  <c r="J55"/>
  <c r="J51"/>
  <c r="J50"/>
  <c r="J48"/>
  <c r="J46"/>
  <c r="J56"/>
  <c r="F49"/>
  <c r="F53"/>
  <c r="F52"/>
  <c r="F55"/>
  <c r="F48"/>
  <c r="F50"/>
  <c r="F51"/>
  <c r="F46"/>
  <c r="C8"/>
  <c r="K55" l="1"/>
  <c r="K51"/>
  <c r="F56"/>
  <c r="K50"/>
  <c r="D56"/>
  <c r="K49"/>
  <c r="K52"/>
  <c r="E56"/>
  <c r="K53"/>
  <c r="K56" l="1"/>
  <c r="G58" l="1"/>
  <c r="J35"/>
</calcChain>
</file>

<file path=xl/sharedStrings.xml><?xml version="1.0" encoding="utf-8"?>
<sst xmlns="http://schemas.openxmlformats.org/spreadsheetml/2006/main" count="387" uniqueCount="302">
  <si>
    <t>合計</t>
    <phoneticPr fontId="1" type="noConversion"/>
  </si>
  <si>
    <t>地點</t>
    <phoneticPr fontId="1" type="noConversion"/>
  </si>
  <si>
    <t>雜費</t>
    <phoneticPr fontId="1" type="noConversion"/>
  </si>
  <si>
    <t>後壁</t>
  </si>
  <si>
    <t>鹽水</t>
  </si>
  <si>
    <t>柳營</t>
  </si>
  <si>
    <t>六甲</t>
  </si>
  <si>
    <t>官田</t>
  </si>
  <si>
    <t>下營</t>
  </si>
  <si>
    <t>白河</t>
  </si>
  <si>
    <t>東山</t>
  </si>
  <si>
    <t>大內</t>
  </si>
  <si>
    <t>麻豆</t>
  </si>
  <si>
    <t>善化</t>
  </si>
  <si>
    <t>新市</t>
  </si>
  <si>
    <t>楠西</t>
  </si>
  <si>
    <t>玉井</t>
  </si>
  <si>
    <t>南化</t>
  </si>
  <si>
    <t>山上</t>
  </si>
  <si>
    <t>左鎮</t>
  </si>
  <si>
    <t>新化</t>
  </si>
  <si>
    <t>將軍</t>
  </si>
  <si>
    <t>北門</t>
  </si>
  <si>
    <t>學甲</t>
  </si>
  <si>
    <t>佳里</t>
  </si>
  <si>
    <t>七股</t>
  </si>
  <si>
    <t>安定</t>
  </si>
  <si>
    <t>龍崎</t>
  </si>
  <si>
    <t>關廟</t>
  </si>
  <si>
    <t>歸仁</t>
  </si>
  <si>
    <t>仁德</t>
  </si>
  <si>
    <t>南區</t>
  </si>
  <si>
    <t>安南區</t>
  </si>
  <si>
    <t>東區</t>
  </si>
  <si>
    <t>中西區</t>
  </si>
  <si>
    <t>北區</t>
  </si>
  <si>
    <t>基隆</t>
  </si>
  <si>
    <t>台北</t>
  </si>
  <si>
    <t>板橋</t>
  </si>
  <si>
    <t>桃園</t>
  </si>
  <si>
    <t>中壢</t>
  </si>
  <si>
    <t>新竹</t>
  </si>
  <si>
    <t>台中</t>
  </si>
  <si>
    <t>彰化</t>
  </si>
  <si>
    <t>斗六</t>
  </si>
  <si>
    <t>嘉義</t>
  </si>
  <si>
    <t>高雄</t>
  </si>
  <si>
    <t>屏東</t>
  </si>
  <si>
    <t>南港</t>
  </si>
  <si>
    <t>苗栗</t>
  </si>
  <si>
    <t>雲林</t>
  </si>
  <si>
    <t>左營</t>
  </si>
  <si>
    <t>標準</t>
    <phoneticPr fontId="1" type="noConversion"/>
  </si>
  <si>
    <t>商務</t>
    <phoneticPr fontId="1" type="noConversion"/>
  </si>
  <si>
    <t>自強</t>
    <phoneticPr fontId="1" type="noConversion"/>
  </si>
  <si>
    <t>莒光</t>
    <phoneticPr fontId="1" type="noConversion"/>
  </si>
  <si>
    <t>汽車</t>
    <phoneticPr fontId="1" type="noConversion"/>
  </si>
  <si>
    <t>汽車車資</t>
    <phoneticPr fontId="1" type="noConversion"/>
  </si>
  <si>
    <t>火車車資</t>
    <phoneticPr fontId="1" type="noConversion"/>
  </si>
  <si>
    <t>高鐵車資</t>
    <phoneticPr fontId="1" type="noConversion"/>
  </si>
  <si>
    <t>校務</t>
  </si>
  <si>
    <t>請假人</t>
  </si>
  <si>
    <t>姓名</t>
  </si>
  <si>
    <t>職務代理人</t>
  </si>
  <si>
    <t>級務</t>
  </si>
  <si>
    <t>學年主任</t>
  </si>
  <si>
    <t>證明文件</t>
  </si>
  <si>
    <t>（請附公文/研習系統報名資料/診斷證明）</t>
  </si>
  <si>
    <t>請假事由</t>
  </si>
  <si>
    <t>假別</t>
  </si>
  <si>
    <t>請假起</t>
  </si>
  <si>
    <t>迄日期</t>
  </si>
  <si>
    <t>請假人簽章</t>
  </si>
  <si>
    <t>教學組核章</t>
  </si>
  <si>
    <t>單位主管核章</t>
  </si>
  <si>
    <t>人事室核章</t>
  </si>
  <si>
    <t>校長核章</t>
  </si>
  <si>
    <t>（本聯交人事室存查）</t>
  </si>
  <si>
    <t>代課日期</t>
  </si>
  <si>
    <t>節次</t>
  </si>
  <si>
    <t>代課人</t>
  </si>
  <si>
    <t>主任核章</t>
  </si>
  <si>
    <t>（本聯交教學組存查）</t>
  </si>
  <si>
    <t>年</t>
    <phoneticPr fontId="1" type="noConversion"/>
  </si>
  <si>
    <t>月</t>
    <phoneticPr fontId="1" type="noConversion"/>
  </si>
  <si>
    <t>日</t>
    <phoneticPr fontId="1" type="noConversion"/>
  </si>
  <si>
    <t>高鐵</t>
    <phoneticPr fontId="1" type="noConversion"/>
  </si>
  <si>
    <t>火車</t>
    <phoneticPr fontId="1" type="noConversion"/>
  </si>
  <si>
    <t>汽車</t>
    <phoneticPr fontId="1" type="noConversion"/>
  </si>
  <si>
    <t>住宿</t>
    <phoneticPr fontId="1" type="noConversion"/>
  </si>
  <si>
    <t>交通</t>
    <phoneticPr fontId="1" type="noConversion"/>
  </si>
  <si>
    <t>請示單</t>
    <phoneticPr fontId="1" type="noConversion"/>
  </si>
  <si>
    <t>車種</t>
    <phoneticPr fontId="1" type="noConversion"/>
  </si>
  <si>
    <t>輪船</t>
    <phoneticPr fontId="1" type="noConversion"/>
  </si>
  <si>
    <t>雜費</t>
    <phoneticPr fontId="1" type="noConversion"/>
  </si>
  <si>
    <t>總計</t>
    <phoneticPr fontId="1" type="noConversion"/>
  </si>
  <si>
    <t>差旅費</t>
    <phoneticPr fontId="1" type="noConversion"/>
  </si>
  <si>
    <t>起時</t>
    <phoneticPr fontId="1" type="noConversion"/>
  </si>
  <si>
    <t>訖時</t>
    <phoneticPr fontId="1" type="noConversion"/>
  </si>
  <si>
    <t>出差地</t>
    <phoneticPr fontId="1" type="noConversion"/>
  </si>
  <si>
    <t>訓練或講習</t>
    <phoneticPr fontId="1" type="noConversion"/>
  </si>
  <si>
    <t>序</t>
    <phoneticPr fontId="1" type="noConversion"/>
  </si>
  <si>
    <t>縣市</t>
    <phoneticPr fontId="1" type="noConversion"/>
  </si>
  <si>
    <t>臺南市</t>
    <phoneticPr fontId="1" type="noConversion"/>
  </si>
  <si>
    <t>鄉鎮市區</t>
    <phoneticPr fontId="1" type="noConversion"/>
  </si>
  <si>
    <t>學校</t>
    <phoneticPr fontId="1" type="noConversion"/>
  </si>
  <si>
    <t>項次</t>
    <phoneticPr fontId="1" type="noConversion"/>
  </si>
  <si>
    <t>內容</t>
    <phoneticPr fontId="1" type="noConversion"/>
  </si>
  <si>
    <t>預算科目</t>
    <phoneticPr fontId="1" type="noConversion"/>
  </si>
  <si>
    <t>計畫名稱</t>
    <phoneticPr fontId="1" type="noConversion"/>
  </si>
  <si>
    <t>各校經常門分支計畫</t>
    <phoneticPr fontId="1" type="noConversion"/>
  </si>
  <si>
    <t>服務費用</t>
    <phoneticPr fontId="1" type="noConversion"/>
  </si>
  <si>
    <t>一級用途別</t>
    <phoneticPr fontId="1" type="noConversion"/>
  </si>
  <si>
    <t>二級用途別</t>
    <phoneticPr fontId="1" type="noConversion"/>
  </si>
  <si>
    <t>三級用途別</t>
    <phoneticPr fontId="1" type="noConversion"/>
  </si>
  <si>
    <t>旅運費</t>
    <phoneticPr fontId="1" type="noConversion"/>
  </si>
  <si>
    <t>國內旅遊</t>
    <phoneticPr fontId="1" type="noConversion"/>
  </si>
  <si>
    <t>學校設定</t>
    <phoneticPr fontId="1" type="noConversion"/>
  </si>
  <si>
    <t>等級</t>
    <phoneticPr fontId="1" type="noConversion"/>
  </si>
  <si>
    <t>等級特任級人員</t>
  </si>
  <si>
    <t>簡任級人員</t>
  </si>
  <si>
    <t>薦任級以下人員</t>
  </si>
  <si>
    <t>每日住宿費</t>
    <phoneticPr fontId="1" type="noConversion"/>
  </si>
  <si>
    <t>上限</t>
    <phoneticPr fontId="1" type="noConversion"/>
  </si>
  <si>
    <t>職稱</t>
  </si>
  <si>
    <t>職等</t>
  </si>
  <si>
    <t>供宿</t>
    <phoneticPr fontId="1" type="noConversion"/>
  </si>
  <si>
    <t>單位</t>
    <phoneticPr fontId="1" type="noConversion"/>
  </si>
  <si>
    <t>個人設定</t>
    <phoneticPr fontId="1" type="noConversion"/>
  </si>
  <si>
    <t>單位</t>
  </si>
  <si>
    <t>搭乘飛機理由</t>
  </si>
  <si>
    <t>膳宿</t>
  </si>
  <si>
    <t>預定日程及工作事項</t>
  </si>
  <si>
    <t>預定日程</t>
  </si>
  <si>
    <t>出差地點</t>
  </si>
  <si>
    <t>工作事項</t>
  </si>
  <si>
    <t>月</t>
  </si>
  <si>
    <t>日</t>
  </si>
  <si>
    <t>出差人</t>
  </si>
  <si>
    <t>人事室</t>
  </si>
  <si>
    <t>一、出差請示單應事先辦妥手續，如因緊急事件亦應當日委託同事代辦手續，如未辦妥手續即離開工作崗位，在外發生任何事情應自行負責，事後不得補辦差假手續。</t>
  </si>
  <si>
    <t>二、出差請示單請於校長批示完成後，送交人事室辦理登記。</t>
  </si>
  <si>
    <t>三、各處室主管應注意此項出差有無必要或可否與他項出差合併辦理。</t>
  </si>
  <si>
    <t>四、核定出差日期及天數與實際出差日期天數，如有變動，應循程序辦理銷差並會人事室登記。</t>
  </si>
  <si>
    <t>五、出差竣事後，應於十五日內填具出差報告表，各欄應詳實填寫，循程序報請審核。</t>
  </si>
  <si>
    <t>簽 證 編 號：</t>
  </si>
  <si>
    <r>
      <t>傳票(付款憑單)編</t>
    </r>
    <r>
      <rPr>
        <sz val="12"/>
        <color theme="1"/>
        <rFont val="標楷體"/>
        <family val="4"/>
        <charset val="136"/>
      </rPr>
      <t xml:space="preserve">號：         </t>
    </r>
  </si>
  <si>
    <t>憑證編號</t>
  </si>
  <si>
    <t>預  算  科  目</t>
  </si>
  <si>
    <t>金      額</t>
  </si>
  <si>
    <t>計畫名稱</t>
  </si>
  <si>
    <t>二、三級用途別</t>
  </si>
  <si>
    <t>國內出差旅費報告表</t>
  </si>
  <si>
    <t>職 稱</t>
  </si>
  <si>
    <t>職 等</t>
  </si>
  <si>
    <t>汽車及捷運</t>
  </si>
  <si>
    <t>住宿費加計交通費(旅行業代收轉付)</t>
  </si>
  <si>
    <t xml:space="preserve">              據領人:               (蓋章)    年    月   日</t>
  </si>
  <si>
    <t>主管</t>
  </si>
  <si>
    <t>主辦人</t>
  </si>
  <si>
    <t>事人員</t>
  </si>
  <si>
    <t>主辦會</t>
  </si>
  <si>
    <t>計人員</t>
  </si>
  <si>
    <t>校長</t>
  </si>
  <si>
    <t>汽車</t>
  </si>
  <si>
    <t>汽車</t>
    <phoneticPr fontId="1" type="noConversion"/>
  </si>
  <si>
    <t>火車</t>
    <phoneticPr fontId="1" type="noConversion"/>
  </si>
  <si>
    <t>高鐵</t>
    <phoneticPr fontId="1" type="noConversion"/>
  </si>
  <si>
    <t>標準</t>
    <phoneticPr fontId="1" type="noConversion"/>
  </si>
  <si>
    <t>商務</t>
    <phoneticPr fontId="1" type="noConversion"/>
  </si>
  <si>
    <t>交通工具</t>
    <phoneticPr fontId="1" type="noConversion"/>
  </si>
  <si>
    <t>民治中心</t>
    <phoneticPr fontId="1" type="noConversion"/>
  </si>
  <si>
    <t>永華中心</t>
    <phoneticPr fontId="1" type="noConversion"/>
  </si>
  <si>
    <t>自由座</t>
    <phoneticPr fontId="1" type="noConversion"/>
  </si>
  <si>
    <t>自強</t>
    <phoneticPr fontId="1" type="noConversion"/>
  </si>
  <si>
    <t>莒光</t>
    <phoneticPr fontId="1" type="noConversion"/>
  </si>
  <si>
    <t>自由座</t>
    <phoneticPr fontId="1" type="noConversion"/>
  </si>
  <si>
    <t>交通工具</t>
    <phoneticPr fontId="1" type="noConversion"/>
  </si>
  <si>
    <t>經費來源</t>
    <phoneticPr fontId="1" type="noConversion"/>
  </si>
  <si>
    <t>員工編號</t>
    <phoneticPr fontId="1" type="noConversion"/>
  </si>
  <si>
    <t>單位處室</t>
    <phoneticPr fontId="1" type="noConversion"/>
  </si>
  <si>
    <t>出差事由</t>
    <phoneticPr fontId="1" type="noConversion"/>
  </si>
  <si>
    <t>校長</t>
    <phoneticPr fontId="1" type="noConversion"/>
  </si>
  <si>
    <t>單位主管</t>
    <phoneticPr fontId="1" type="noConversion"/>
  </si>
  <si>
    <t>出差地點</t>
    <phoneticPr fontId="1" type="noConversion"/>
  </si>
  <si>
    <t>職  務
代理人</t>
    <phoneticPr fontId="1" type="noConversion"/>
  </si>
  <si>
    <t>說明：</t>
    <phoneticPr fontId="1" type="noConversion"/>
  </si>
  <si>
    <t>教務處
（教師出差）</t>
    <phoneticPr fontId="1" type="noConversion"/>
  </si>
  <si>
    <t>出差日期</t>
    <phoneticPr fontId="1" type="noConversion"/>
  </si>
  <si>
    <t>飛機及高鐵</t>
    <phoneticPr fontId="1" type="noConversion"/>
  </si>
  <si>
    <t>交通費</t>
    <phoneticPr fontId="1" type="noConversion"/>
  </si>
  <si>
    <t>火車</t>
    <phoneticPr fontId="1" type="noConversion"/>
  </si>
  <si>
    <t>輪船</t>
    <phoneticPr fontId="1" type="noConversion"/>
  </si>
  <si>
    <t>一級用途別</t>
    <phoneticPr fontId="1" type="noConversion"/>
  </si>
  <si>
    <t>中華民國</t>
    <phoneticPr fontId="1" type="noConversion"/>
  </si>
  <si>
    <t>事由：</t>
    <phoneticPr fontId="1" type="noConversion"/>
  </si>
  <si>
    <t>項次</t>
    <phoneticPr fontId="1" type="noConversion"/>
  </si>
  <si>
    <t>請示單</t>
    <phoneticPr fontId="1" type="noConversion"/>
  </si>
  <si>
    <t>科任假單</t>
    <phoneticPr fontId="1" type="noConversion"/>
  </si>
  <si>
    <t>級任假單</t>
    <phoneticPr fontId="1" type="noConversion"/>
  </si>
  <si>
    <t>完成</t>
    <phoneticPr fontId="1" type="noConversion"/>
  </si>
  <si>
    <t>列印輸出</t>
    <phoneticPr fontId="1" type="noConversion"/>
  </si>
  <si>
    <t>請示日期：</t>
    <phoneticPr fontId="1" type="noConversion"/>
  </si>
  <si>
    <t>1.如購買含住宿及交通之套裝行程，得在不超過住宿費加計交通費之規定數額內檢據覈實報支。</t>
    <phoneticPr fontId="1" type="noConversion"/>
  </si>
  <si>
    <t>◎其他相關規定：</t>
    <phoneticPr fontId="1" type="noConversion"/>
  </si>
  <si>
    <t>規定，補助交通費及住宿費、不支給雜費；研習機構有提供專車、住宿者，則不予補助。</t>
    <phoneticPr fontId="1" type="noConversion"/>
  </si>
  <si>
    <t>年</t>
    <phoneticPr fontId="1" type="noConversion"/>
  </si>
  <si>
    <t>月</t>
    <phoneticPr fontId="1" type="noConversion"/>
  </si>
  <si>
    <t>日</t>
    <phoneticPr fontId="1" type="noConversion"/>
  </si>
  <si>
    <t>臺北</t>
    <phoneticPr fontId="1" type="noConversion"/>
  </si>
  <si>
    <t>臺中</t>
    <phoneticPr fontId="1" type="noConversion"/>
  </si>
  <si>
    <t>領據</t>
    <phoneticPr fontId="1" type="noConversion"/>
  </si>
  <si>
    <t>備註</t>
    <phoneticPr fontId="1" type="noConversion"/>
  </si>
  <si>
    <t>總計</t>
    <phoneticPr fontId="1" type="noConversion"/>
  </si>
  <si>
    <t>雜費</t>
    <phoneticPr fontId="1" type="noConversion"/>
  </si>
  <si>
    <t>住宿費</t>
    <phoneticPr fontId="1" type="noConversion"/>
  </si>
  <si>
    <t>工作記要</t>
    <phoneticPr fontId="1" type="noConversion"/>
  </si>
  <si>
    <t>起訖地點</t>
    <phoneticPr fontId="1" type="noConversion"/>
  </si>
  <si>
    <t>姓名</t>
    <phoneticPr fontId="1" type="noConversion"/>
  </si>
  <si>
    <t>序1</t>
    <phoneticPr fontId="1" type="noConversion"/>
  </si>
  <si>
    <t>large</t>
    <phoneticPr fontId="1" type="noConversion"/>
  </si>
  <si>
    <t>min</t>
    <phoneticPr fontId="1" type="noConversion"/>
  </si>
  <si>
    <t>序2</t>
    <phoneticPr fontId="1" type="noConversion"/>
  </si>
  <si>
    <t>上列出差旅費共計新台幣</t>
    <phoneticPr fontId="1" type="noConversion"/>
  </si>
  <si>
    <t>元正業經如數收訖</t>
    <phoneticPr fontId="1" type="noConversion"/>
  </si>
  <si>
    <t>時數
天數</t>
    <phoneticPr fontId="1" type="noConversion"/>
  </si>
  <si>
    <t>星期</t>
    <phoneticPr fontId="1" type="noConversion"/>
  </si>
  <si>
    <t>代課</t>
    <phoneticPr fontId="1" type="noConversion"/>
  </si>
  <si>
    <t>代課需求</t>
    <phoneticPr fontId="1" type="noConversion"/>
  </si>
  <si>
    <t>序3</t>
    <phoneticPr fontId="1" type="noConversion"/>
  </si>
  <si>
    <t>代課班級</t>
  </si>
  <si>
    <t>簽退</t>
  </si>
  <si>
    <t>校長核章</t>
    <phoneticPr fontId="1" type="noConversion"/>
  </si>
  <si>
    <t>自</t>
    <phoneticPr fontId="1" type="noConversion"/>
  </si>
  <si>
    <t>職別</t>
    <phoneticPr fontId="1" type="noConversion"/>
  </si>
  <si>
    <t>請假人
姓名</t>
    <phoneticPr fontId="1" type="noConversion"/>
  </si>
  <si>
    <t>導護代理人</t>
    <phoneticPr fontId="1" type="noConversion"/>
  </si>
  <si>
    <t>公差</t>
    <phoneticPr fontId="1" type="noConversion"/>
  </si>
  <si>
    <t>公假</t>
    <phoneticPr fontId="1" type="noConversion"/>
  </si>
  <si>
    <t>公傷</t>
    <phoneticPr fontId="1" type="noConversion"/>
  </si>
  <si>
    <t>喪假</t>
    <phoneticPr fontId="1" type="noConversion"/>
  </si>
  <si>
    <t>職別</t>
    <phoneticPr fontId="1" type="noConversion"/>
  </si>
  <si>
    <t>校長核章</t>
    <phoneticPr fontId="1" type="noConversion"/>
  </si>
  <si>
    <t>主任核章</t>
    <phoneticPr fontId="1" type="noConversion"/>
  </si>
  <si>
    <t>導護代理人</t>
    <phoneticPr fontId="1" type="noConversion"/>
  </si>
  <si>
    <t>班級</t>
    <phoneticPr fontId="1" type="noConversion"/>
  </si>
  <si>
    <t>科目</t>
    <phoneticPr fontId="1" type="noConversion"/>
  </si>
  <si>
    <t>請假人
姓名</t>
    <phoneticPr fontId="1" type="noConversion"/>
  </si>
  <si>
    <r>
      <t>自</t>
    </r>
    <r>
      <rPr>
        <sz val="12"/>
        <color rgb="FFFF0000"/>
        <rFont val="標楷體"/>
        <family val="4"/>
        <charset val="136"/>
      </rPr>
      <t/>
    </r>
    <phoneticPr fontId="1" type="noConversion"/>
  </si>
  <si>
    <t>序1</t>
    <phoneticPr fontId="1" type="noConversion"/>
  </si>
  <si>
    <t>一</t>
    <phoneticPr fontId="1" type="noConversion"/>
  </si>
  <si>
    <t>二</t>
    <phoneticPr fontId="1" type="noConversion"/>
  </si>
  <si>
    <t>三</t>
    <phoneticPr fontId="1" type="noConversion"/>
  </si>
  <si>
    <t>四</t>
    <phoneticPr fontId="1" type="noConversion"/>
  </si>
  <si>
    <t>五</t>
    <phoneticPr fontId="1" type="noConversion"/>
  </si>
  <si>
    <t>101國語</t>
    <phoneticPr fontId="1" type="noConversion"/>
  </si>
  <si>
    <t>102數學</t>
    <phoneticPr fontId="1" type="noConversion"/>
  </si>
  <si>
    <t>103自然</t>
    <phoneticPr fontId="1" type="noConversion"/>
  </si>
  <si>
    <t>104健體</t>
    <phoneticPr fontId="1" type="noConversion"/>
  </si>
  <si>
    <t>105綜合</t>
    <phoneticPr fontId="1" type="noConversion"/>
  </si>
  <si>
    <t>106生活</t>
    <phoneticPr fontId="1" type="noConversion"/>
  </si>
  <si>
    <t>107彈性</t>
    <phoneticPr fontId="1" type="noConversion"/>
  </si>
  <si>
    <t>科任課表</t>
    <phoneticPr fontId="1" type="noConversion"/>
  </si>
  <si>
    <t>201國語</t>
    <phoneticPr fontId="1" type="noConversion"/>
  </si>
  <si>
    <t>202數學</t>
    <phoneticPr fontId="1" type="noConversion"/>
  </si>
  <si>
    <t>203自然</t>
    <phoneticPr fontId="1" type="noConversion"/>
  </si>
  <si>
    <t>204健體</t>
    <phoneticPr fontId="1" type="noConversion"/>
  </si>
  <si>
    <t>205綜合</t>
    <phoneticPr fontId="1" type="noConversion"/>
  </si>
  <si>
    <t>206生活</t>
    <phoneticPr fontId="1" type="noConversion"/>
  </si>
  <si>
    <t>207彈性</t>
    <phoneticPr fontId="1" type="noConversion"/>
  </si>
  <si>
    <t>301國語</t>
  </si>
  <si>
    <t>401國語</t>
  </si>
  <si>
    <t>501國語</t>
  </si>
  <si>
    <t>302數學</t>
  </si>
  <si>
    <t>402數學</t>
  </si>
  <si>
    <t>502數學</t>
  </si>
  <si>
    <t>303自然</t>
  </si>
  <si>
    <t>403自然</t>
  </si>
  <si>
    <t>503自然</t>
  </si>
  <si>
    <t>304健體</t>
  </si>
  <si>
    <t>404健體</t>
  </si>
  <si>
    <t>504健體</t>
  </si>
  <si>
    <t>305綜合</t>
  </si>
  <si>
    <t>405綜合</t>
  </si>
  <si>
    <t>505綜合</t>
  </si>
  <si>
    <t>306生活</t>
  </si>
  <si>
    <t>406生活</t>
  </si>
  <si>
    <t>506生活</t>
  </si>
  <si>
    <t>307彈性</t>
  </si>
  <si>
    <t>407彈性</t>
  </si>
  <si>
    <t>507彈性</t>
  </si>
  <si>
    <t>西港區</t>
    <phoneticPr fontId="1" type="noConversion"/>
  </si>
  <si>
    <t>後營國小</t>
    <phoneticPr fontId="1" type="noConversion"/>
  </si>
  <si>
    <t>永康</t>
    <phoneticPr fontId="1" type="noConversion"/>
  </si>
  <si>
    <t>安平區</t>
    <phoneticPr fontId="1" type="noConversion"/>
  </si>
  <si>
    <t>v</t>
    <phoneticPr fontId="1" type="noConversion"/>
  </si>
  <si>
    <t>教導處</t>
    <phoneticPr fontId="1" type="noConversion"/>
  </si>
  <si>
    <t>王大丙</t>
    <phoneticPr fontId="1" type="noConversion"/>
  </si>
  <si>
    <t>教師</t>
    <phoneticPr fontId="1" type="noConversion"/>
  </si>
  <si>
    <t>1.參加0000000研習</t>
    <phoneticPr fontId="1" type="noConversion"/>
  </si>
  <si>
    <r>
      <t>2.奉派參加訓練或講習性質之</t>
    </r>
    <r>
      <rPr>
        <sz val="14"/>
        <color rgb="FFFF0000"/>
        <rFont val="標楷體"/>
        <family val="4"/>
        <charset val="136"/>
      </rPr>
      <t>各項研習會、座談會、研討會、檢討會、觀摩會、說明會</t>
    </r>
    <r>
      <rPr>
        <sz val="14"/>
        <color theme="1"/>
        <rFont val="標楷體"/>
        <family val="4"/>
        <charset val="136"/>
      </rPr>
      <t>等活動，依「各機關派員參加國內各項訓練或講習費用補助要點」</t>
    </r>
    <phoneticPr fontId="1" type="noConversion"/>
  </si>
  <si>
    <t>薦任級以下人員</t>
    <phoneticPr fontId="1" type="noConversion"/>
  </si>
</sst>
</file>

<file path=xl/styles.xml><?xml version="1.0" encoding="utf-8"?>
<styleSheet xmlns="http://schemas.openxmlformats.org/spreadsheetml/2006/main">
  <numFmts count="2">
    <numFmt numFmtId="176" formatCode="[DBNum2][$-404]General"/>
    <numFmt numFmtId="177" formatCode="#,##0_ "/>
  </numFmts>
  <fonts count="33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微軟正黑體"/>
      <family val="2"/>
      <charset val="136"/>
    </font>
    <font>
      <sz val="12"/>
      <color theme="1"/>
      <name val="標楷體"/>
      <family val="4"/>
      <charset val="136"/>
    </font>
    <font>
      <sz val="12"/>
      <color rgb="FFFF0000"/>
      <name val="標楷體"/>
      <family val="4"/>
      <charset val="136"/>
    </font>
    <font>
      <sz val="10"/>
      <color theme="1"/>
      <name val="Times New Roman"/>
      <family val="1"/>
    </font>
    <font>
      <sz val="10"/>
      <color theme="1"/>
      <name val="標楷體"/>
      <family val="4"/>
      <charset val="136"/>
    </font>
    <font>
      <sz val="14"/>
      <color theme="1"/>
      <name val="標楷體"/>
      <family val="4"/>
      <charset val="136"/>
    </font>
    <font>
      <sz val="12"/>
      <color theme="1"/>
      <name val="Times New Roman"/>
      <family val="1"/>
    </font>
    <font>
      <b/>
      <sz val="20"/>
      <color theme="1"/>
      <name val="標楷體"/>
      <family val="4"/>
      <charset val="136"/>
    </font>
    <font>
      <sz val="11"/>
      <color theme="1"/>
      <name val="標楷體"/>
      <family val="4"/>
      <charset val="136"/>
    </font>
    <font>
      <sz val="18"/>
      <color theme="1"/>
      <name val="標楷體"/>
      <family val="4"/>
      <charset val="136"/>
    </font>
    <font>
      <sz val="12"/>
      <color theme="1"/>
      <name val="新細明體"/>
      <family val="1"/>
      <charset val="136"/>
    </font>
    <font>
      <sz val="12"/>
      <color rgb="FF0000FF"/>
      <name val="標楷體"/>
      <family val="4"/>
      <charset val="136"/>
    </font>
    <font>
      <sz val="12"/>
      <color rgb="FFFF0000"/>
      <name val="新細明體"/>
      <family val="2"/>
      <charset val="136"/>
      <scheme val="minor"/>
    </font>
    <font>
      <sz val="10"/>
      <color theme="1"/>
      <name val="細明體"/>
      <family val="3"/>
      <charset val="136"/>
    </font>
    <font>
      <sz val="14"/>
      <color theme="1"/>
      <name val="新細明體"/>
      <family val="2"/>
      <charset val="136"/>
      <scheme val="minor"/>
    </font>
    <font>
      <sz val="12"/>
      <name val="標楷體"/>
      <family val="4"/>
      <charset val="136"/>
    </font>
    <font>
      <sz val="14"/>
      <color rgb="FFFF0000"/>
      <name val="標楷體"/>
      <family val="4"/>
      <charset val="136"/>
    </font>
    <font>
      <sz val="12"/>
      <name val="新細明體"/>
      <family val="2"/>
      <charset val="136"/>
      <scheme val="minor"/>
    </font>
    <font>
      <sz val="14"/>
      <name val="標楷體"/>
      <family val="4"/>
      <charset val="136"/>
    </font>
    <font>
      <sz val="12"/>
      <color rgb="FF000000"/>
      <name val="PMingLiu"/>
      <family val="1"/>
      <charset val="136"/>
    </font>
    <font>
      <sz val="14"/>
      <color theme="1"/>
      <name val="微軟正黑體"/>
      <family val="2"/>
      <charset val="136"/>
    </font>
    <font>
      <sz val="14"/>
      <color rgb="FF0000FF"/>
      <name val="標楷體"/>
      <family val="4"/>
      <charset val="136"/>
    </font>
    <font>
      <sz val="14"/>
      <name val="新細明體"/>
      <family val="2"/>
      <charset val="136"/>
      <scheme val="minor"/>
    </font>
    <font>
      <sz val="14"/>
      <color rgb="FF0000FF"/>
      <name val="新細明體"/>
      <family val="2"/>
      <charset val="136"/>
      <scheme val="minor"/>
    </font>
    <font>
      <sz val="14"/>
      <color rgb="FF000000"/>
      <name val="標楷體"/>
      <family val="4"/>
      <charset val="136"/>
    </font>
    <font>
      <sz val="16"/>
      <color theme="1"/>
      <name val="標楷體"/>
      <family val="4"/>
      <charset val="136"/>
    </font>
    <font>
      <sz val="10"/>
      <color rgb="FF0000FF"/>
      <name val="標楷體"/>
      <family val="4"/>
      <charset val="136"/>
    </font>
    <font>
      <sz val="16"/>
      <color rgb="FF0000FF"/>
      <name val="標楷體"/>
      <family val="4"/>
      <charset val="136"/>
    </font>
    <font>
      <sz val="14"/>
      <color rgb="FFFF0000"/>
      <name val="新細明體"/>
      <family val="2"/>
      <charset val="136"/>
      <scheme val="minor"/>
    </font>
    <font>
      <sz val="20"/>
      <color theme="1"/>
      <name val="微軟正黑體"/>
      <family val="2"/>
      <charset val="136"/>
    </font>
    <font>
      <sz val="14"/>
      <color rgb="FF0000FF"/>
      <name val="微軟正黑體"/>
      <family val="2"/>
      <charset val="136"/>
    </font>
  </fonts>
  <fills count="7">
    <fill>
      <patternFill patternType="none"/>
    </fill>
    <fill>
      <patternFill patternType="gray125"/>
    </fill>
    <fill>
      <patternFill patternType="solid">
        <fgColor rgb="FFCCECF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</fills>
  <borders count="154">
    <border>
      <left/>
      <right/>
      <top/>
      <bottom/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dotted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ck">
        <color indexed="64"/>
      </right>
      <top style="thin">
        <color auto="1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/>
      <right style="thin">
        <color indexed="64"/>
      </right>
      <top style="thick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ck">
        <color auto="1"/>
      </bottom>
      <diagonal/>
    </border>
    <border>
      <left/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auto="1"/>
      </left>
      <right style="medium">
        <color auto="1"/>
      </right>
      <top style="double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/>
      <top style="medium">
        <color auto="1"/>
      </top>
      <bottom style="double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 style="double">
        <color auto="1"/>
      </right>
      <top style="medium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double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medium">
        <color auto="1"/>
      </top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auto="1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auto="1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dotted">
        <color auto="1"/>
      </right>
      <top style="medium">
        <color auto="1"/>
      </top>
      <bottom style="medium">
        <color indexed="64"/>
      </bottom>
      <diagonal/>
    </border>
    <border>
      <left style="dotted">
        <color auto="1"/>
      </left>
      <right style="dotted">
        <color auto="1"/>
      </right>
      <top style="medium">
        <color auto="1"/>
      </top>
      <bottom style="medium">
        <color indexed="64"/>
      </bottom>
      <diagonal/>
    </border>
    <border>
      <left style="dotted">
        <color auto="1"/>
      </left>
      <right style="medium">
        <color indexed="64"/>
      </right>
      <top style="medium">
        <color auto="1"/>
      </top>
      <bottom style="medium">
        <color indexed="64"/>
      </bottom>
      <diagonal/>
    </border>
    <border>
      <left/>
      <right style="double">
        <color auto="1"/>
      </right>
      <top style="double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/>
      <diagonal/>
    </border>
    <border>
      <left/>
      <right style="double">
        <color auto="1"/>
      </right>
      <top style="medium">
        <color auto="1"/>
      </top>
      <bottom style="double">
        <color auto="1"/>
      </bottom>
      <diagonal/>
    </border>
    <border>
      <left/>
      <right style="thin">
        <color auto="1"/>
      </right>
      <top/>
      <bottom/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</borders>
  <cellStyleXfs count="2">
    <xf numFmtId="0" fontId="0" fillId="0" borderId="0">
      <alignment vertical="center"/>
    </xf>
    <xf numFmtId="0" fontId="21" fillId="0" borderId="0"/>
  </cellStyleXfs>
  <cellXfs count="584">
    <xf numFmtId="0" fontId="0" fillId="0" borderId="0" xfId="0">
      <alignment vertical="center"/>
    </xf>
    <xf numFmtId="0" fontId="2" fillId="0" borderId="0" xfId="0" applyFont="1" applyProtection="1">
      <alignment vertical="center"/>
      <protection hidden="1"/>
    </xf>
    <xf numFmtId="0" fontId="2" fillId="2" borderId="4" xfId="0" applyFont="1" applyFill="1" applyBorder="1" applyAlignment="1" applyProtection="1">
      <alignment horizontal="center" vertical="center" shrinkToFit="1"/>
      <protection hidden="1"/>
    </xf>
    <xf numFmtId="0" fontId="2" fillId="2" borderId="5" xfId="0" applyFont="1" applyFill="1" applyBorder="1" applyAlignment="1" applyProtection="1">
      <alignment horizontal="center" vertical="center" shrinkToFit="1"/>
      <protection hidden="1"/>
    </xf>
    <xf numFmtId="0" fontId="2" fillId="2" borderId="6" xfId="0" applyFont="1" applyFill="1" applyBorder="1" applyAlignment="1" applyProtection="1">
      <alignment horizontal="center" vertical="center" shrinkToFit="1"/>
      <protection hidden="1"/>
    </xf>
    <xf numFmtId="0" fontId="2" fillId="0" borderId="4" xfId="0" applyFont="1" applyBorder="1" applyAlignment="1" applyProtection="1">
      <alignment horizontal="center" vertical="center" shrinkToFit="1"/>
      <protection locked="0"/>
    </xf>
    <xf numFmtId="0" fontId="2" fillId="0" borderId="5" xfId="0" applyFont="1" applyBorder="1" applyAlignment="1" applyProtection="1">
      <alignment horizontal="center" vertical="center" shrinkToFit="1"/>
      <protection locked="0"/>
    </xf>
    <xf numFmtId="0" fontId="2" fillId="0" borderId="6" xfId="0" applyFont="1" applyBorder="1" applyAlignment="1" applyProtection="1">
      <alignment horizontal="center" vertical="center" shrinkToFit="1"/>
      <protection locked="0"/>
    </xf>
    <xf numFmtId="0" fontId="2" fillId="0" borderId="7" xfId="0" applyFont="1" applyBorder="1" applyAlignment="1" applyProtection="1">
      <alignment horizontal="center" vertical="center" shrinkToFit="1"/>
      <protection locked="0"/>
    </xf>
    <xf numFmtId="0" fontId="2" fillId="0" borderId="8" xfId="0" applyFont="1" applyBorder="1" applyAlignment="1" applyProtection="1">
      <alignment horizontal="center" vertical="center" shrinkToFit="1"/>
      <protection locked="0"/>
    </xf>
    <xf numFmtId="0" fontId="2" fillId="0" borderId="9" xfId="0" applyFont="1" applyBorder="1" applyAlignment="1" applyProtection="1">
      <alignment horizontal="center" vertical="center" shrinkToFit="1"/>
      <protection locked="0"/>
    </xf>
    <xf numFmtId="0" fontId="2" fillId="2" borderId="31" xfId="0" applyFont="1" applyFill="1" applyBorder="1" applyAlignment="1" applyProtection="1">
      <alignment horizontal="center" vertical="center" shrinkToFit="1"/>
      <protection hidden="1"/>
    </xf>
    <xf numFmtId="0" fontId="2" fillId="0" borderId="31" xfId="0" applyFont="1" applyBorder="1" applyAlignment="1" applyProtection="1">
      <alignment horizontal="center" vertical="center" shrinkToFit="1"/>
      <protection locked="0"/>
    </xf>
    <xf numFmtId="0" fontId="2" fillId="0" borderId="34" xfId="0" applyFont="1" applyBorder="1" applyAlignment="1" applyProtection="1">
      <alignment horizontal="center" vertical="center" shrinkToFit="1"/>
      <protection locked="0"/>
    </xf>
    <xf numFmtId="0" fontId="0" fillId="0" borderId="0" xfId="0" applyProtection="1">
      <alignment vertical="center"/>
      <protection hidden="1"/>
    </xf>
    <xf numFmtId="0" fontId="3" fillId="3" borderId="91" xfId="0" applyFont="1" applyFill="1" applyBorder="1" applyAlignment="1" applyProtection="1">
      <alignment horizontal="center" vertical="center" wrapText="1"/>
      <protection hidden="1"/>
    </xf>
    <xf numFmtId="0" fontId="3" fillId="3" borderId="82" xfId="0" applyFont="1" applyFill="1" applyBorder="1" applyAlignment="1" applyProtection="1">
      <alignment horizontal="center" vertical="center" wrapText="1"/>
      <protection hidden="1"/>
    </xf>
    <xf numFmtId="0" fontId="3" fillId="3" borderId="95" xfId="0" applyFont="1" applyFill="1" applyBorder="1" applyAlignment="1" applyProtection="1">
      <alignment horizontal="center" vertical="center" wrapText="1"/>
      <protection hidden="1"/>
    </xf>
    <xf numFmtId="0" fontId="10" fillId="0" borderId="60" xfId="0" applyFont="1" applyBorder="1" applyAlignment="1" applyProtection="1">
      <alignment horizontal="center" vertical="center" wrapText="1"/>
      <protection hidden="1"/>
    </xf>
    <xf numFmtId="0" fontId="3" fillId="0" borderId="43" xfId="0" applyFont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center" vertical="center"/>
      <protection hidden="1"/>
    </xf>
    <xf numFmtId="0" fontId="23" fillId="0" borderId="43" xfId="0" applyFont="1" applyBorder="1" applyAlignment="1" applyProtection="1">
      <alignment horizontal="center" vertical="center" wrapText="1"/>
      <protection hidden="1"/>
    </xf>
    <xf numFmtId="0" fontId="23" fillId="0" borderId="5" xfId="0" applyFont="1" applyBorder="1" applyAlignment="1" applyProtection="1">
      <alignment horizontal="center" vertical="center" wrapText="1"/>
      <protection hidden="1"/>
    </xf>
    <xf numFmtId="0" fontId="3" fillId="3" borderId="96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Alignment="1" applyProtection="1">
      <alignment vertical="center" wrapText="1"/>
      <protection hidden="1"/>
    </xf>
    <xf numFmtId="0" fontId="15" fillId="0" borderId="0" xfId="0" applyFont="1" applyAlignment="1" applyProtection="1">
      <alignment vertical="center" wrapText="1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12" fillId="0" borderId="0" xfId="0" applyFont="1" applyProtection="1">
      <alignment vertical="center"/>
      <protection hidden="1"/>
    </xf>
    <xf numFmtId="0" fontId="6" fillId="0" borderId="0" xfId="0" applyFont="1" applyBorder="1" applyProtection="1">
      <alignment vertical="center"/>
      <protection hidden="1"/>
    </xf>
    <xf numFmtId="0" fontId="6" fillId="0" borderId="0" xfId="0" applyFont="1" applyProtection="1">
      <alignment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8" fillId="0" borderId="0" xfId="0" applyFont="1" applyAlignment="1" applyProtection="1">
      <alignment vertical="center" wrapText="1"/>
      <protection hidden="1"/>
    </xf>
    <xf numFmtId="0" fontId="3" fillId="5" borderId="105" xfId="0" applyFont="1" applyFill="1" applyBorder="1" applyAlignment="1" applyProtection="1">
      <alignment horizontal="center" vertical="center" wrapText="1"/>
      <protection hidden="1"/>
    </xf>
    <xf numFmtId="0" fontId="13" fillId="0" borderId="79" xfId="0" applyFont="1" applyBorder="1" applyAlignment="1" applyProtection="1">
      <alignment horizontal="center" vertical="center" wrapText="1"/>
      <protection hidden="1"/>
    </xf>
    <xf numFmtId="0" fontId="13" fillId="0" borderId="83" xfId="0" applyFont="1" applyBorder="1" applyAlignment="1" applyProtection="1">
      <alignment horizontal="center" vertical="center" wrapText="1"/>
      <protection hidden="1"/>
    </xf>
    <xf numFmtId="0" fontId="13" fillId="0" borderId="75" xfId="0" applyFont="1" applyBorder="1" applyAlignment="1" applyProtection="1">
      <alignment horizontal="center" vertical="center" wrapText="1"/>
      <protection hidden="1"/>
    </xf>
    <xf numFmtId="0" fontId="13" fillId="0" borderId="109" xfId="0" applyFont="1" applyBorder="1" applyAlignment="1" applyProtection="1">
      <alignment horizontal="center" vertical="center" wrapText="1"/>
      <protection hidden="1"/>
    </xf>
    <xf numFmtId="0" fontId="13" fillId="0" borderId="73" xfId="0" applyFont="1" applyBorder="1" applyAlignment="1" applyProtection="1">
      <alignment horizontal="center" vertical="center" wrapText="1"/>
      <protection hidden="1"/>
    </xf>
    <xf numFmtId="0" fontId="13" fillId="0" borderId="102" xfId="0" applyFont="1" applyBorder="1" applyAlignment="1" applyProtection="1">
      <alignment horizontal="center" vertical="center" wrapText="1"/>
      <protection hidden="1"/>
    </xf>
    <xf numFmtId="0" fontId="6" fillId="5" borderId="30" xfId="0" applyFont="1" applyFill="1" applyBorder="1" applyAlignment="1" applyProtection="1">
      <alignment horizontal="center" vertical="center" wrapText="1" shrinkToFit="1"/>
      <protection hidden="1"/>
    </xf>
    <xf numFmtId="0" fontId="6" fillId="5" borderId="5" xfId="0" applyFont="1" applyFill="1" applyBorder="1" applyAlignment="1" applyProtection="1">
      <alignment horizontal="center" vertical="center" wrapText="1" shrinkToFit="1"/>
      <protection hidden="1"/>
    </xf>
    <xf numFmtId="0" fontId="3" fillId="5" borderId="5" xfId="0" applyFont="1" applyFill="1" applyBorder="1" applyAlignment="1" applyProtection="1">
      <alignment horizontal="center" vertical="center" wrapText="1" shrinkToFit="1"/>
      <protection hidden="1"/>
    </xf>
    <xf numFmtId="0" fontId="3" fillId="5" borderId="29" xfId="0" applyFont="1" applyFill="1" applyBorder="1" applyAlignment="1" applyProtection="1">
      <alignment horizontal="center" vertical="center" wrapText="1" shrinkToFit="1"/>
      <protection hidden="1"/>
    </xf>
    <xf numFmtId="0" fontId="13" fillId="0" borderId="52" xfId="0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 applyProtection="1">
      <alignment vertical="center" wrapText="1"/>
      <protection hidden="1"/>
    </xf>
    <xf numFmtId="0" fontId="3" fillId="0" borderId="0" xfId="0" applyFont="1" applyAlignment="1" applyProtection="1">
      <alignment vertical="center" wrapText="1"/>
      <protection hidden="1"/>
    </xf>
    <xf numFmtId="0" fontId="3" fillId="0" borderId="0" xfId="0" applyFont="1" applyProtection="1">
      <alignment vertical="center"/>
      <protection hidden="1"/>
    </xf>
    <xf numFmtId="0" fontId="3" fillId="0" borderId="59" xfId="0" applyFont="1" applyBorder="1" applyAlignment="1" applyProtection="1">
      <alignment horizontal="center" vertical="center" wrapText="1"/>
      <protection hidden="1"/>
    </xf>
    <xf numFmtId="0" fontId="3" fillId="0" borderId="52" xfId="0" applyFont="1" applyBorder="1" applyAlignment="1" applyProtection="1">
      <alignment horizontal="center" vertical="center" wrapText="1"/>
      <protection hidden="1"/>
    </xf>
    <xf numFmtId="0" fontId="13" fillId="0" borderId="110" xfId="0" applyFont="1" applyBorder="1" applyAlignment="1" applyProtection="1">
      <alignment horizontal="left" vertical="center" wrapText="1"/>
      <protection hidden="1"/>
    </xf>
    <xf numFmtId="0" fontId="7" fillId="0" borderId="0" xfId="0" applyFont="1" applyProtection="1">
      <alignment vertical="center"/>
      <protection hidden="1"/>
    </xf>
    <xf numFmtId="0" fontId="7" fillId="2" borderId="6" xfId="0" applyFont="1" applyFill="1" applyBorder="1" applyAlignment="1" applyProtection="1">
      <alignment horizontal="center" vertical="center" shrinkToFit="1"/>
      <protection hidden="1"/>
    </xf>
    <xf numFmtId="0" fontId="7" fillId="2" borderId="4" xfId="0" applyFont="1" applyFill="1" applyBorder="1" applyAlignment="1" applyProtection="1">
      <alignment horizontal="center" vertical="center" shrinkToFit="1"/>
      <protection hidden="1"/>
    </xf>
    <xf numFmtId="0" fontId="7" fillId="2" borderId="4" xfId="0" applyFont="1" applyFill="1" applyBorder="1" applyAlignment="1" applyProtection="1">
      <alignment horizontal="center" vertical="center"/>
      <protection hidden="1"/>
    </xf>
    <xf numFmtId="0" fontId="7" fillId="2" borderId="5" xfId="0" applyFont="1" applyFill="1" applyBorder="1" applyAlignment="1" applyProtection="1">
      <alignment horizontal="center" vertical="center"/>
      <protection hidden="1"/>
    </xf>
    <xf numFmtId="0" fontId="7" fillId="2" borderId="6" xfId="0" applyFont="1" applyFill="1" applyBorder="1" applyAlignment="1" applyProtection="1">
      <alignment horizontal="center" vertical="center"/>
      <protection hidden="1"/>
    </xf>
    <xf numFmtId="0" fontId="18" fillId="0" borderId="4" xfId="0" applyFont="1" applyBorder="1" applyAlignment="1" applyProtection="1">
      <alignment horizontal="center" vertical="center"/>
      <protection hidden="1"/>
    </xf>
    <xf numFmtId="0" fontId="18" fillId="0" borderId="5" xfId="0" applyFont="1" applyBorder="1" applyAlignment="1" applyProtection="1">
      <alignment horizontal="center" vertical="center"/>
      <protection hidden="1"/>
    </xf>
    <xf numFmtId="0" fontId="18" fillId="0" borderId="6" xfId="0" applyFont="1" applyBorder="1" applyAlignment="1" applyProtection="1">
      <alignment horizontal="center" vertical="center"/>
      <protection hidden="1"/>
    </xf>
    <xf numFmtId="0" fontId="7" fillId="2" borderId="7" xfId="0" applyFont="1" applyFill="1" applyBorder="1" applyAlignment="1" applyProtection="1">
      <alignment horizontal="center" vertical="center" shrinkToFit="1"/>
      <protection hidden="1"/>
    </xf>
    <xf numFmtId="0" fontId="18" fillId="0" borderId="7" xfId="0" applyFont="1" applyBorder="1" applyAlignment="1" applyProtection="1">
      <alignment horizontal="center" vertical="center"/>
      <protection hidden="1"/>
    </xf>
    <xf numFmtId="0" fontId="18" fillId="0" borderId="8" xfId="0" applyFont="1" applyBorder="1" applyAlignment="1" applyProtection="1">
      <alignment horizontal="center" vertical="center"/>
      <protection hidden="1"/>
    </xf>
    <xf numFmtId="0" fontId="18" fillId="0" borderId="9" xfId="0" applyFont="1" applyBorder="1" applyAlignment="1" applyProtection="1">
      <alignment horizontal="center" vertical="center"/>
      <protection hidden="1"/>
    </xf>
    <xf numFmtId="0" fontId="20" fillId="2" borderId="18" xfId="0" applyFont="1" applyFill="1" applyBorder="1" applyAlignment="1" applyProtection="1">
      <alignment horizontal="center" vertical="center"/>
      <protection hidden="1"/>
    </xf>
    <xf numFmtId="0" fontId="20" fillId="2" borderId="17" xfId="0" applyFont="1" applyFill="1" applyBorder="1" applyAlignment="1" applyProtection="1">
      <alignment horizontal="center" vertical="center"/>
      <protection hidden="1"/>
    </xf>
    <xf numFmtId="0" fontId="7" fillId="2" borderId="94" xfId="0" applyFont="1" applyFill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vertical="center"/>
      <protection hidden="1"/>
    </xf>
    <xf numFmtId="0" fontId="7" fillId="2" borderId="96" xfId="0" applyFont="1" applyFill="1" applyBorder="1" applyAlignment="1" applyProtection="1">
      <alignment horizontal="center" vertical="center"/>
      <protection hidden="1"/>
    </xf>
    <xf numFmtId="0" fontId="7" fillId="2" borderId="5" xfId="0" applyFont="1" applyFill="1" applyBorder="1" applyAlignment="1" applyProtection="1">
      <alignment horizontal="center" vertical="center" shrinkToFit="1"/>
      <protection hidden="1"/>
    </xf>
    <xf numFmtId="0" fontId="7" fillId="2" borderId="49" xfId="0" applyFont="1" applyFill="1" applyBorder="1" applyAlignment="1" applyProtection="1">
      <alignment horizontal="center" vertical="center" shrinkToFit="1"/>
      <protection hidden="1"/>
    </xf>
    <xf numFmtId="0" fontId="7" fillId="2" borderId="35" xfId="0" applyFont="1" applyFill="1" applyBorder="1" applyAlignment="1" applyProtection="1">
      <alignment horizontal="center" vertical="center" shrinkToFit="1"/>
      <protection hidden="1"/>
    </xf>
    <xf numFmtId="0" fontId="18" fillId="0" borderId="6" xfId="0" applyFont="1" applyBorder="1" applyAlignment="1" applyProtection="1">
      <alignment horizontal="center" vertical="center" shrinkToFit="1"/>
      <protection locked="0"/>
    </xf>
    <xf numFmtId="0" fontId="18" fillId="0" borderId="9" xfId="0" applyFont="1" applyBorder="1" applyAlignment="1" applyProtection="1">
      <alignment horizontal="center" vertical="center" shrinkToFit="1"/>
      <protection locked="0"/>
    </xf>
    <xf numFmtId="0" fontId="7" fillId="0" borderId="6" xfId="0" applyFont="1" applyBorder="1" applyAlignment="1" applyProtection="1">
      <alignment horizontal="center" vertical="center" shrinkToFit="1"/>
      <protection locked="0"/>
    </xf>
    <xf numFmtId="0" fontId="7" fillId="0" borderId="9" xfId="0" applyFont="1" applyBorder="1" applyAlignment="1" applyProtection="1">
      <alignment horizontal="center" vertical="center" shrinkToFit="1"/>
      <protection locked="0"/>
    </xf>
    <xf numFmtId="0" fontId="18" fillId="0" borderId="18" xfId="0" applyFont="1" applyBorder="1" applyAlignment="1" applyProtection="1">
      <alignment horizontal="center" vertical="center"/>
      <protection locked="0"/>
    </xf>
    <xf numFmtId="0" fontId="18" fillId="0" borderId="77" xfId="0" applyFont="1" applyBorder="1" applyAlignment="1" applyProtection="1">
      <alignment horizontal="center" vertical="center"/>
      <protection locked="0"/>
    </xf>
    <xf numFmtId="0" fontId="18" fillId="0" borderId="29" xfId="0" applyFont="1" applyBorder="1" applyAlignment="1" applyProtection="1">
      <alignment horizontal="center" vertical="center" shrinkToFit="1"/>
      <protection locked="0"/>
    </xf>
    <xf numFmtId="0" fontId="18" fillId="0" borderId="5" xfId="0" applyFont="1" applyBorder="1" applyAlignment="1" applyProtection="1">
      <alignment horizontal="center" vertical="center" shrinkToFit="1"/>
      <protection locked="0"/>
    </xf>
    <xf numFmtId="0" fontId="7" fillId="0" borderId="16" xfId="0" applyFont="1" applyBorder="1" applyProtection="1">
      <alignment vertical="center"/>
      <protection hidden="1"/>
    </xf>
    <xf numFmtId="0" fontId="7" fillId="0" borderId="10" xfId="0" applyFont="1" applyBorder="1" applyProtection="1">
      <alignment vertical="center"/>
      <protection hidden="1"/>
    </xf>
    <xf numFmtId="0" fontId="18" fillId="6" borderId="84" xfId="0" applyFont="1" applyFill="1" applyBorder="1" applyAlignment="1" applyProtection="1">
      <alignment horizontal="center" vertical="center"/>
      <protection hidden="1"/>
    </xf>
    <xf numFmtId="0" fontId="18" fillId="6" borderId="114" xfId="0" applyFont="1" applyFill="1" applyBorder="1" applyAlignment="1" applyProtection="1">
      <alignment horizontal="center" vertical="center"/>
      <protection hidden="1"/>
    </xf>
    <xf numFmtId="0" fontId="18" fillId="6" borderId="27" xfId="0" applyFont="1" applyFill="1" applyBorder="1" applyAlignment="1" applyProtection="1">
      <alignment horizontal="center" vertical="center"/>
      <protection hidden="1"/>
    </xf>
    <xf numFmtId="0" fontId="7" fillId="2" borderId="31" xfId="0" applyFont="1" applyFill="1" applyBorder="1" applyAlignment="1" applyProtection="1">
      <alignment horizontal="center" vertical="center" shrinkToFit="1"/>
      <protection hidden="1"/>
    </xf>
    <xf numFmtId="0" fontId="18" fillId="0" borderId="31" xfId="0" applyFont="1" applyBorder="1" applyAlignment="1" applyProtection="1">
      <alignment horizontal="center" vertical="center" shrinkToFit="1"/>
      <protection locked="0"/>
    </xf>
    <xf numFmtId="0" fontId="7" fillId="2" borderId="33" xfId="0" applyFont="1" applyFill="1" applyBorder="1" applyAlignment="1" applyProtection="1">
      <alignment horizontal="center" vertical="center" shrinkToFit="1"/>
      <protection hidden="1"/>
    </xf>
    <xf numFmtId="0" fontId="18" fillId="0" borderId="33" xfId="0" applyFont="1" applyBorder="1" applyAlignment="1" applyProtection="1">
      <alignment horizontal="center" vertical="center" shrinkToFit="1"/>
      <protection locked="0"/>
    </xf>
    <xf numFmtId="0" fontId="18" fillId="6" borderId="12" xfId="0" applyFont="1" applyFill="1" applyBorder="1" applyAlignment="1" applyProtection="1">
      <alignment horizontal="center" vertical="center"/>
      <protection hidden="1"/>
    </xf>
    <xf numFmtId="0" fontId="18" fillId="6" borderId="118" xfId="0" applyFont="1" applyFill="1" applyBorder="1" applyAlignment="1" applyProtection="1">
      <alignment horizontal="center" vertical="center" shrinkToFit="1"/>
      <protection hidden="1"/>
    </xf>
    <xf numFmtId="0" fontId="18" fillId="6" borderId="5" xfId="0" applyFont="1" applyFill="1" applyBorder="1" applyAlignment="1" applyProtection="1">
      <alignment horizontal="center" vertical="center" shrinkToFit="1"/>
      <protection hidden="1"/>
    </xf>
    <xf numFmtId="0" fontId="18" fillId="6" borderId="31" xfId="0" applyFont="1" applyFill="1" applyBorder="1" applyAlignment="1" applyProtection="1">
      <alignment horizontal="center" vertical="center" shrinkToFit="1"/>
      <protection hidden="1"/>
    </xf>
    <xf numFmtId="0" fontId="7" fillId="2" borderId="119" xfId="0" applyFont="1" applyFill="1" applyBorder="1" applyAlignment="1" applyProtection="1">
      <alignment horizontal="center" vertical="center" shrinkToFit="1"/>
      <protection hidden="1"/>
    </xf>
    <xf numFmtId="0" fontId="23" fillId="6" borderId="119" xfId="0" applyFont="1" applyFill="1" applyBorder="1" applyAlignment="1" applyProtection="1">
      <alignment horizontal="center" vertical="center" shrinkToFit="1"/>
      <protection hidden="1"/>
    </xf>
    <xf numFmtId="0" fontId="18" fillId="0" borderId="48" xfId="0" applyFont="1" applyBorder="1" applyAlignment="1" applyProtection="1">
      <alignment horizontal="center" vertical="center" shrinkToFit="1"/>
      <protection locked="0"/>
    </xf>
    <xf numFmtId="0" fontId="18" fillId="6" borderId="120" xfId="0" applyFont="1" applyFill="1" applyBorder="1" applyAlignment="1" applyProtection="1">
      <alignment horizontal="center" vertical="center" shrinkToFit="1"/>
      <protection hidden="1"/>
    </xf>
    <xf numFmtId="0" fontId="18" fillId="0" borderId="49" xfId="0" applyFont="1" applyBorder="1" applyAlignment="1" applyProtection="1">
      <alignment horizontal="center" vertical="center" shrinkToFit="1"/>
      <protection locked="0"/>
    </xf>
    <xf numFmtId="0" fontId="23" fillId="6" borderId="121" xfId="0" applyFont="1" applyFill="1" applyBorder="1" applyAlignment="1" applyProtection="1">
      <alignment horizontal="center" vertical="center" shrinkToFit="1"/>
      <protection hidden="1"/>
    </xf>
    <xf numFmtId="0" fontId="23" fillId="6" borderId="122" xfId="0" applyFont="1" applyFill="1" applyBorder="1" applyAlignment="1" applyProtection="1">
      <alignment horizontal="center" vertical="center" shrinkToFit="1"/>
      <protection hidden="1"/>
    </xf>
    <xf numFmtId="0" fontId="23" fillId="6" borderId="123" xfId="0" applyFont="1" applyFill="1" applyBorder="1" applyAlignment="1" applyProtection="1">
      <alignment horizontal="center" vertical="center" shrinkToFit="1"/>
      <protection hidden="1"/>
    </xf>
    <xf numFmtId="0" fontId="23" fillId="6" borderId="124" xfId="0" applyFont="1" applyFill="1" applyBorder="1" applyAlignment="1" applyProtection="1">
      <alignment horizontal="center" vertical="center" shrinkToFit="1"/>
      <protection hidden="1"/>
    </xf>
    <xf numFmtId="0" fontId="18" fillId="6" borderId="29" xfId="0" applyFont="1" applyFill="1" applyBorder="1" applyAlignment="1" applyProtection="1">
      <alignment horizontal="center" vertical="center" shrinkToFit="1"/>
      <protection hidden="1"/>
    </xf>
    <xf numFmtId="0" fontId="7" fillId="2" borderId="5" xfId="0" applyFont="1" applyFill="1" applyBorder="1" applyAlignment="1" applyProtection="1">
      <alignment horizontal="center" vertical="center" shrinkToFit="1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23" fillId="0" borderId="5" xfId="0" applyFont="1" applyBorder="1" applyAlignment="1" applyProtection="1">
      <alignment horizontal="center" vertical="center" wrapText="1"/>
      <protection hidden="1"/>
    </xf>
    <xf numFmtId="0" fontId="18" fillId="0" borderId="4" xfId="0" applyFont="1" applyBorder="1" applyAlignment="1" applyProtection="1">
      <alignment horizontal="center" vertical="center"/>
      <protection locked="0"/>
    </xf>
    <xf numFmtId="0" fontId="18" fillId="0" borderId="125" xfId="0" applyFont="1" applyBorder="1" applyAlignment="1" applyProtection="1">
      <alignment horizontal="center" vertical="center"/>
      <protection locked="0"/>
    </xf>
    <xf numFmtId="0" fontId="23" fillId="6" borderId="128" xfId="0" applyFont="1" applyFill="1" applyBorder="1" applyAlignment="1" applyProtection="1">
      <alignment horizontal="center" vertical="center"/>
      <protection hidden="1"/>
    </xf>
    <xf numFmtId="0" fontId="23" fillId="6" borderId="127" xfId="0" applyFont="1" applyFill="1" applyBorder="1" applyAlignment="1" applyProtection="1">
      <alignment horizontal="center" vertical="center"/>
      <protection hidden="1"/>
    </xf>
    <xf numFmtId="0" fontId="7" fillId="2" borderId="129" xfId="0" applyFont="1" applyFill="1" applyBorder="1" applyAlignment="1" applyProtection="1">
      <alignment horizontal="center" vertical="center" shrinkToFit="1"/>
      <protection hidden="1"/>
    </xf>
    <xf numFmtId="0" fontId="7" fillId="5" borderId="130" xfId="0" applyFont="1" applyFill="1" applyBorder="1" applyAlignment="1" applyProtection="1">
      <alignment horizontal="center" vertical="center" shrinkToFit="1"/>
      <protection hidden="1"/>
    </xf>
    <xf numFmtId="0" fontId="7" fillId="5" borderId="91" xfId="0" applyFont="1" applyFill="1" applyBorder="1" applyAlignment="1" applyProtection="1">
      <alignment horizontal="center" vertical="center" shrinkToFit="1"/>
      <protection hidden="1"/>
    </xf>
    <xf numFmtId="0" fontId="7" fillId="5" borderId="83" xfId="0" applyFont="1" applyFill="1" applyBorder="1" applyAlignment="1" applyProtection="1">
      <alignment horizontal="center" vertical="center" shrinkToFit="1"/>
      <protection hidden="1"/>
    </xf>
    <xf numFmtId="0" fontId="7" fillId="5" borderId="82" xfId="0" applyFont="1" applyFill="1" applyBorder="1" applyAlignment="1" applyProtection="1">
      <alignment horizontal="center" vertical="center" shrinkToFit="1"/>
      <protection hidden="1"/>
    </xf>
    <xf numFmtId="0" fontId="7" fillId="5" borderId="133" xfId="0" applyFont="1" applyFill="1" applyBorder="1" applyAlignment="1" applyProtection="1">
      <alignment horizontal="center" vertical="center" shrinkToFit="1"/>
      <protection hidden="1"/>
    </xf>
    <xf numFmtId="0" fontId="7" fillId="0" borderId="0" xfId="0" applyFont="1" applyAlignment="1" applyProtection="1">
      <alignment vertical="center" shrinkToFit="1"/>
      <protection hidden="1"/>
    </xf>
    <xf numFmtId="0" fontId="7" fillId="5" borderId="107" xfId="0" applyFont="1" applyFill="1" applyBorder="1" applyAlignment="1" applyProtection="1">
      <alignment horizontal="center" vertical="center" shrinkToFit="1"/>
      <protection hidden="1"/>
    </xf>
    <xf numFmtId="0" fontId="23" fillId="0" borderId="43" xfId="0" applyFont="1" applyBorder="1" applyAlignment="1" applyProtection="1">
      <alignment horizontal="center" vertical="center" shrinkToFit="1"/>
      <protection hidden="1"/>
    </xf>
    <xf numFmtId="0" fontId="7" fillId="0" borderId="0" xfId="0" applyFont="1" applyAlignment="1" applyProtection="1">
      <alignment horizontal="center" vertical="center" shrinkToFit="1"/>
      <protection hidden="1"/>
    </xf>
    <xf numFmtId="0" fontId="23" fillId="0" borderId="112" xfId="0" applyFont="1" applyBorder="1" applyAlignment="1" applyProtection="1">
      <alignment horizontal="center" vertical="center" shrinkToFit="1"/>
      <protection hidden="1"/>
    </xf>
    <xf numFmtId="0" fontId="23" fillId="0" borderId="110" xfId="0" applyFont="1" applyBorder="1" applyAlignment="1" applyProtection="1">
      <alignment horizontal="center" vertical="center" shrinkToFit="1"/>
      <protection hidden="1"/>
    </xf>
    <xf numFmtId="0" fontId="23" fillId="0" borderId="113" xfId="0" applyFont="1" applyBorder="1" applyAlignment="1" applyProtection="1">
      <alignment horizontal="center" vertical="center" shrinkToFit="1"/>
      <protection hidden="1"/>
    </xf>
    <xf numFmtId="0" fontId="23" fillId="2" borderId="41" xfId="0" applyFont="1" applyFill="1" applyBorder="1" applyAlignment="1" applyProtection="1">
      <alignment horizontal="center" vertical="center" shrinkToFit="1"/>
      <protection hidden="1"/>
    </xf>
    <xf numFmtId="0" fontId="23" fillId="2" borderId="130" xfId="0" applyFont="1" applyFill="1" applyBorder="1" applyAlignment="1" applyProtection="1">
      <alignment horizontal="center" vertical="center" shrinkToFit="1"/>
      <protection hidden="1"/>
    </xf>
    <xf numFmtId="0" fontId="23" fillId="2" borderId="42" xfId="0" applyFont="1" applyFill="1" applyBorder="1" applyAlignment="1" applyProtection="1">
      <alignment horizontal="center" vertical="center" shrinkToFit="1"/>
      <protection hidden="1"/>
    </xf>
    <xf numFmtId="0" fontId="30" fillId="0" borderId="45" xfId="0" applyFont="1" applyBorder="1" applyAlignment="1" applyProtection="1">
      <alignment horizontal="center" vertical="center"/>
      <protection locked="0"/>
    </xf>
    <xf numFmtId="0" fontId="18" fillId="0" borderId="46" xfId="0" applyFont="1" applyBorder="1" applyAlignment="1" applyProtection="1">
      <alignment horizontal="center" vertical="center"/>
      <protection locked="0"/>
    </xf>
    <xf numFmtId="0" fontId="18" fillId="0" borderId="47" xfId="0" applyFont="1" applyBorder="1" applyAlignment="1" applyProtection="1">
      <alignment horizontal="center" vertical="center"/>
      <protection locked="0"/>
    </xf>
    <xf numFmtId="0" fontId="22" fillId="5" borderId="4" xfId="0" applyFont="1" applyFill="1" applyBorder="1" applyAlignment="1" applyProtection="1">
      <alignment horizontal="center" vertical="center" shrinkToFit="1"/>
      <protection hidden="1"/>
    </xf>
    <xf numFmtId="0" fontId="22" fillId="5" borderId="5" xfId="0" applyFont="1" applyFill="1" applyBorder="1" applyAlignment="1" applyProtection="1">
      <alignment horizontal="center" vertical="center" shrinkToFit="1"/>
      <protection hidden="1"/>
    </xf>
    <xf numFmtId="0" fontId="22" fillId="5" borderId="6" xfId="0" applyFont="1" applyFill="1" applyBorder="1" applyAlignment="1" applyProtection="1">
      <alignment horizontal="center" vertical="center" shrinkToFit="1"/>
      <protection hidden="1"/>
    </xf>
    <xf numFmtId="0" fontId="22" fillId="5" borderId="7" xfId="0" applyFont="1" applyFill="1" applyBorder="1" applyAlignment="1" applyProtection="1">
      <alignment horizontal="center" vertical="center" shrinkToFit="1"/>
      <protection hidden="1"/>
    </xf>
    <xf numFmtId="0" fontId="32" fillId="0" borderId="5" xfId="0" applyFont="1" applyBorder="1" applyAlignment="1" applyProtection="1">
      <alignment horizontal="center" vertical="center" shrinkToFit="1"/>
      <protection locked="0"/>
    </xf>
    <xf numFmtId="0" fontId="32" fillId="0" borderId="6" xfId="0" applyFont="1" applyBorder="1" applyAlignment="1" applyProtection="1">
      <alignment horizontal="center" vertical="center" shrinkToFit="1"/>
      <protection locked="0"/>
    </xf>
    <xf numFmtId="0" fontId="32" fillId="0" borderId="8" xfId="0" applyFont="1" applyBorder="1" applyAlignment="1" applyProtection="1">
      <alignment horizontal="center" vertical="center" shrinkToFit="1"/>
      <protection locked="0"/>
    </xf>
    <xf numFmtId="0" fontId="32" fillId="0" borderId="9" xfId="0" applyFont="1" applyBorder="1" applyAlignment="1" applyProtection="1">
      <alignment horizontal="center" vertical="center" shrinkToFit="1"/>
      <protection locked="0"/>
    </xf>
    <xf numFmtId="0" fontId="3" fillId="5" borderId="130" xfId="0" applyFont="1" applyFill="1" applyBorder="1" applyAlignment="1" applyProtection="1">
      <alignment horizontal="center" vertical="center" shrinkToFit="1"/>
      <protection hidden="1"/>
    </xf>
    <xf numFmtId="0" fontId="3" fillId="5" borderId="91" xfId="0" applyFont="1" applyFill="1" applyBorder="1" applyAlignment="1" applyProtection="1">
      <alignment horizontal="center" vertical="center" shrinkToFit="1"/>
      <protection hidden="1"/>
    </xf>
    <xf numFmtId="0" fontId="3" fillId="5" borderId="29" xfId="0" applyFont="1" applyFill="1" applyBorder="1" applyAlignment="1" applyProtection="1">
      <alignment horizontal="center" vertical="center" shrinkToFit="1"/>
      <protection hidden="1"/>
    </xf>
    <xf numFmtId="0" fontId="3" fillId="5" borderId="137" xfId="0" applyFont="1" applyFill="1" applyBorder="1" applyAlignment="1" applyProtection="1">
      <alignment horizontal="center" vertical="center" shrinkToFit="1"/>
      <protection hidden="1"/>
    </xf>
    <xf numFmtId="0" fontId="3" fillId="5" borderId="72" xfId="0" applyFont="1" applyFill="1" applyBorder="1" applyAlignment="1" applyProtection="1">
      <alignment horizontal="center" vertical="center" shrinkToFit="1"/>
      <protection hidden="1"/>
    </xf>
    <xf numFmtId="0" fontId="13" fillId="0" borderId="110" xfId="0" applyFont="1" applyBorder="1" applyAlignment="1" applyProtection="1">
      <alignment horizontal="center" vertical="center" shrinkToFit="1"/>
      <protection hidden="1"/>
    </xf>
    <xf numFmtId="0" fontId="5" fillId="0" borderId="0" xfId="0" applyFont="1" applyAlignment="1" applyProtection="1">
      <alignment horizontal="center" vertical="center" wrapText="1"/>
      <protection hidden="1"/>
    </xf>
    <xf numFmtId="0" fontId="3" fillId="5" borderId="41" xfId="0" applyFont="1" applyFill="1" applyBorder="1" applyAlignment="1" applyProtection="1">
      <alignment horizontal="center" vertical="center" shrinkToFit="1"/>
      <protection hidden="1"/>
    </xf>
    <xf numFmtId="0" fontId="3" fillId="5" borderId="57" xfId="0" applyFont="1" applyFill="1" applyBorder="1" applyAlignment="1" applyProtection="1">
      <alignment horizontal="center" vertical="center" shrinkToFit="1"/>
      <protection hidden="1"/>
    </xf>
    <xf numFmtId="0" fontId="3" fillId="5" borderId="82" xfId="0" applyFont="1" applyFill="1" applyBorder="1" applyAlignment="1" applyProtection="1">
      <alignment horizontal="center" vertical="center" shrinkToFit="1"/>
      <protection hidden="1"/>
    </xf>
    <xf numFmtId="0" fontId="3" fillId="5" borderId="98" xfId="0" applyFont="1" applyFill="1" applyBorder="1" applyAlignment="1" applyProtection="1">
      <alignment horizontal="center" vertical="center" shrinkToFit="1"/>
      <protection hidden="1"/>
    </xf>
    <xf numFmtId="0" fontId="3" fillId="5" borderId="59" xfId="0" applyFont="1" applyFill="1" applyBorder="1" applyAlignment="1" applyProtection="1">
      <alignment horizontal="center" vertical="center" shrinkToFit="1"/>
      <protection hidden="1"/>
    </xf>
    <xf numFmtId="0" fontId="3" fillId="5" borderId="53" xfId="0" applyFont="1" applyFill="1" applyBorder="1" applyAlignment="1" applyProtection="1">
      <alignment horizontal="center" vertical="center" shrinkToFit="1"/>
      <protection hidden="1"/>
    </xf>
    <xf numFmtId="0" fontId="13" fillId="0" borderId="142" xfId="0" applyFont="1" applyBorder="1" applyAlignment="1" applyProtection="1">
      <alignment horizontal="center" vertical="center" shrinkToFit="1"/>
      <protection hidden="1"/>
    </xf>
    <xf numFmtId="0" fontId="3" fillId="0" borderId="143" xfId="0" applyFont="1" applyBorder="1" applyAlignment="1" applyProtection="1">
      <alignment horizontal="center" vertical="center" shrinkToFit="1"/>
      <protection hidden="1"/>
    </xf>
    <xf numFmtId="0" fontId="3" fillId="0" borderId="144" xfId="0" applyFont="1" applyBorder="1" applyAlignment="1" applyProtection="1">
      <alignment horizontal="center" vertical="center" shrinkToFit="1"/>
      <protection hidden="1"/>
    </xf>
    <xf numFmtId="0" fontId="0" fillId="0" borderId="18" xfId="0" applyBorder="1" applyProtection="1">
      <alignment vertical="center"/>
      <protection hidden="1"/>
    </xf>
    <xf numFmtId="0" fontId="3" fillId="5" borderId="107" xfId="0" applyFont="1" applyFill="1" applyBorder="1" applyAlignment="1" applyProtection="1">
      <alignment horizontal="center" vertical="center" shrinkToFit="1"/>
      <protection hidden="1"/>
    </xf>
    <xf numFmtId="0" fontId="3" fillId="5" borderId="43" xfId="0" applyFont="1" applyFill="1" applyBorder="1" applyAlignment="1" applyProtection="1">
      <alignment horizontal="center" vertical="center" shrinkToFit="1"/>
      <protection hidden="1"/>
    </xf>
    <xf numFmtId="0" fontId="3" fillId="5" borderId="5" xfId="0" applyFont="1" applyFill="1" applyBorder="1" applyAlignment="1" applyProtection="1">
      <alignment horizontal="center" vertical="center" shrinkToFit="1"/>
      <protection hidden="1"/>
    </xf>
    <xf numFmtId="0" fontId="3" fillId="5" borderId="31" xfId="0" applyFont="1" applyFill="1" applyBorder="1" applyAlignment="1" applyProtection="1">
      <alignment horizontal="center" vertical="center" shrinkToFit="1"/>
      <protection hidden="1"/>
    </xf>
    <xf numFmtId="0" fontId="3" fillId="5" borderId="80" xfId="0" applyFont="1" applyFill="1" applyBorder="1" applyAlignment="1" applyProtection="1">
      <alignment horizontal="center" vertical="center" shrinkToFit="1"/>
      <protection hidden="1"/>
    </xf>
    <xf numFmtId="0" fontId="3" fillId="5" borderId="81" xfId="0" applyFont="1" applyFill="1" applyBorder="1" applyAlignment="1" applyProtection="1">
      <alignment horizontal="center" vertical="center" shrinkToFit="1"/>
      <protection hidden="1"/>
    </xf>
    <xf numFmtId="0" fontId="3" fillId="5" borderId="33" xfId="0" applyFont="1" applyFill="1" applyBorder="1" applyAlignment="1" applyProtection="1">
      <alignment horizontal="center" vertical="center" shrinkToFit="1"/>
      <protection hidden="1"/>
    </xf>
    <xf numFmtId="0" fontId="3" fillId="5" borderId="44" xfId="0" applyFont="1" applyFill="1" applyBorder="1" applyAlignment="1" applyProtection="1">
      <alignment horizontal="center" vertical="center" shrinkToFit="1"/>
      <protection hidden="1"/>
    </xf>
    <xf numFmtId="0" fontId="13" fillId="0" borderId="5" xfId="0" applyFont="1" applyBorder="1" applyAlignment="1" applyProtection="1">
      <alignment horizontal="center" vertical="center" shrinkToFit="1"/>
      <protection hidden="1"/>
    </xf>
    <xf numFmtId="0" fontId="13" fillId="0" borderId="80" xfId="0" applyFont="1" applyBorder="1" applyAlignment="1" applyProtection="1">
      <alignment horizontal="center" vertical="center" shrinkToFit="1"/>
      <protection hidden="1"/>
    </xf>
    <xf numFmtId="0" fontId="13" fillId="0" borderId="33" xfId="0" applyFont="1" applyBorder="1" applyAlignment="1" applyProtection="1">
      <alignment horizontal="center" vertical="center" shrinkToFit="1"/>
      <protection hidden="1"/>
    </xf>
    <xf numFmtId="0" fontId="13" fillId="0" borderId="29" xfId="0" applyFont="1" applyBorder="1" applyAlignment="1" applyProtection="1">
      <alignment horizontal="center" vertical="center" shrinkToFit="1"/>
      <protection hidden="1"/>
    </xf>
    <xf numFmtId="0" fontId="13" fillId="0" borderId="137" xfId="0" applyFont="1" applyBorder="1" applyAlignment="1" applyProtection="1">
      <alignment horizontal="center" vertical="center" shrinkToFit="1"/>
      <protection hidden="1"/>
    </xf>
    <xf numFmtId="0" fontId="13" fillId="0" borderId="49" xfId="0" applyFont="1" applyBorder="1" applyAlignment="1" applyProtection="1">
      <alignment horizontal="center" vertical="center" shrinkToFit="1"/>
      <protection hidden="1"/>
    </xf>
    <xf numFmtId="0" fontId="13" fillId="0" borderId="31" xfId="0" applyFont="1" applyBorder="1" applyAlignment="1" applyProtection="1">
      <alignment horizontal="center" vertical="center" shrinkToFit="1"/>
      <protection locked="0"/>
    </xf>
    <xf numFmtId="0" fontId="13" fillId="0" borderId="48" xfId="0" applyFont="1" applyBorder="1" applyAlignment="1" applyProtection="1">
      <alignment horizontal="center" vertical="center" shrinkToFit="1"/>
      <protection locked="0"/>
    </xf>
    <xf numFmtId="0" fontId="13" fillId="0" borderId="81" xfId="0" applyFont="1" applyBorder="1" applyAlignment="1" applyProtection="1">
      <alignment horizontal="center" vertical="center" shrinkToFit="1"/>
      <protection locked="0"/>
    </xf>
    <xf numFmtId="0" fontId="13" fillId="0" borderId="141" xfId="0" applyFont="1" applyBorder="1" applyAlignment="1" applyProtection="1">
      <alignment horizontal="center" vertical="center" shrinkToFit="1"/>
      <protection locked="0"/>
    </xf>
    <xf numFmtId="0" fontId="13" fillId="0" borderId="44" xfId="0" applyFont="1" applyBorder="1" applyAlignment="1" applyProtection="1">
      <alignment horizontal="center" vertical="center" shrinkToFit="1"/>
      <protection locked="0"/>
    </xf>
    <xf numFmtId="0" fontId="13" fillId="0" borderId="58" xfId="0" applyFont="1" applyBorder="1" applyAlignment="1" applyProtection="1">
      <alignment horizontal="center" vertical="center" shrinkToFit="1"/>
      <protection locked="0"/>
    </xf>
    <xf numFmtId="177" fontId="23" fillId="0" borderId="30" xfId="0" applyNumberFormat="1" applyFont="1" applyBorder="1" applyAlignment="1" applyProtection="1">
      <alignment horizontal="center" vertical="center" shrinkToFit="1"/>
      <protection hidden="1"/>
    </xf>
    <xf numFmtId="177" fontId="23" fillId="0" borderId="93" xfId="0" applyNumberFormat="1" applyFont="1" applyBorder="1" applyAlignment="1" applyProtection="1">
      <alignment horizontal="center" vertical="center" shrinkToFit="1"/>
      <protection hidden="1"/>
    </xf>
    <xf numFmtId="177" fontId="23" fillId="0" borderId="5" xfId="0" applyNumberFormat="1" applyFont="1" applyBorder="1" applyAlignment="1" applyProtection="1">
      <alignment horizontal="center" vertical="center" shrinkToFit="1"/>
      <protection hidden="1"/>
    </xf>
    <xf numFmtId="177" fontId="23" fillId="0" borderId="29" xfId="0" applyNumberFormat="1" applyFont="1" applyBorder="1" applyAlignment="1" applyProtection="1">
      <alignment horizontal="center" vertical="center" shrinkToFit="1"/>
      <protection hidden="1"/>
    </xf>
    <xf numFmtId="177" fontId="23" fillId="0" borderId="110" xfId="0" applyNumberFormat="1" applyFont="1" applyBorder="1" applyAlignment="1" applyProtection="1">
      <alignment horizontal="center" vertical="center" shrinkToFit="1"/>
      <protection hidden="1"/>
    </xf>
    <xf numFmtId="177" fontId="23" fillId="0" borderId="73" xfId="0" applyNumberFormat="1" applyFont="1" applyBorder="1" applyAlignment="1" applyProtection="1">
      <alignment horizontal="center" vertical="center" shrinkToFit="1"/>
      <protection hidden="1"/>
    </xf>
    <xf numFmtId="177" fontId="23" fillId="0" borderId="102" xfId="0" applyNumberFormat="1" applyFont="1" applyBorder="1" applyAlignment="1" applyProtection="1">
      <alignment horizontal="center" vertical="center" shrinkToFit="1"/>
      <protection hidden="1"/>
    </xf>
    <xf numFmtId="177" fontId="23" fillId="0" borderId="52" xfId="0" applyNumberFormat="1" applyFont="1" applyBorder="1" applyAlignment="1" applyProtection="1">
      <alignment horizontal="center" vertical="center" shrinkToFit="1"/>
      <protection hidden="1"/>
    </xf>
    <xf numFmtId="0" fontId="0" fillId="2" borderId="145" xfId="0" applyFill="1" applyBorder="1" applyAlignment="1" applyProtection="1">
      <alignment horizontal="center" vertical="center"/>
      <protection hidden="1"/>
    </xf>
    <xf numFmtId="0" fontId="7" fillId="2" borderId="146" xfId="0" applyFont="1" applyFill="1" applyBorder="1" applyAlignment="1" applyProtection="1">
      <alignment horizontal="center" vertical="center"/>
      <protection hidden="1"/>
    </xf>
    <xf numFmtId="0" fontId="23" fillId="6" borderId="146" xfId="0" applyFont="1" applyFill="1" applyBorder="1" applyAlignment="1" applyProtection="1">
      <alignment horizontal="center" vertical="center"/>
      <protection hidden="1"/>
    </xf>
    <xf numFmtId="0" fontId="23" fillId="6" borderId="147" xfId="0" applyFont="1" applyFill="1" applyBorder="1" applyAlignment="1" applyProtection="1">
      <alignment horizontal="center" vertical="center"/>
      <protection hidden="1"/>
    </xf>
    <xf numFmtId="0" fontId="23" fillId="6" borderId="148" xfId="0" applyFont="1" applyFill="1" applyBorder="1" applyAlignment="1" applyProtection="1">
      <alignment horizontal="center" vertical="center"/>
      <protection hidden="1"/>
    </xf>
    <xf numFmtId="0" fontId="18" fillId="0" borderId="6" xfId="0" applyFont="1" applyBorder="1" applyAlignment="1" applyProtection="1">
      <alignment horizontal="center" vertical="center"/>
      <protection locked="0"/>
    </xf>
    <xf numFmtId="0" fontId="18" fillId="0" borderId="126" xfId="0" applyFont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/>
      <protection hidden="1"/>
    </xf>
    <xf numFmtId="0" fontId="7" fillId="2" borderId="36" xfId="0" applyFont="1" applyFill="1" applyBorder="1" applyAlignment="1" applyProtection="1">
      <alignment horizontal="center" vertical="center" shrinkToFit="1"/>
      <protection hidden="1"/>
    </xf>
    <xf numFmtId="0" fontId="0" fillId="0" borderId="30" xfId="0" applyBorder="1" applyAlignment="1" applyProtection="1">
      <alignment horizontal="center" vertical="center" shrinkToFit="1"/>
      <protection hidden="1"/>
    </xf>
    <xf numFmtId="0" fontId="18" fillId="0" borderId="5" xfId="0" applyFont="1" applyBorder="1" applyAlignment="1" applyProtection="1">
      <alignment horizontal="center" vertical="center" shrinkToFit="1"/>
      <protection locked="0"/>
    </xf>
    <xf numFmtId="0" fontId="18" fillId="0" borderId="6" xfId="0" applyFont="1" applyBorder="1" applyAlignment="1" applyProtection="1">
      <alignment horizontal="center" vertical="center" shrinkToFit="1"/>
      <protection locked="0"/>
    </xf>
    <xf numFmtId="0" fontId="18" fillId="0" borderId="8" xfId="0" applyFont="1" applyBorder="1" applyAlignment="1" applyProtection="1">
      <alignment horizontal="center" vertical="center" shrinkToFit="1"/>
      <protection locked="0"/>
    </xf>
    <xf numFmtId="0" fontId="18" fillId="0" borderId="9" xfId="0" applyFont="1" applyBorder="1" applyAlignment="1" applyProtection="1">
      <alignment horizontal="center" vertical="center" shrinkToFit="1"/>
      <protection locked="0"/>
    </xf>
    <xf numFmtId="0" fontId="7" fillId="2" borderId="7" xfId="0" applyFont="1" applyFill="1" applyBorder="1" applyAlignment="1" applyProtection="1">
      <alignment horizontal="center" vertical="center" shrinkToFit="1"/>
      <protection hidden="1"/>
    </xf>
    <xf numFmtId="0" fontId="7" fillId="2" borderId="35" xfId="0" applyFont="1" applyFill="1" applyBorder="1" applyAlignment="1" applyProtection="1">
      <alignment horizontal="center" vertical="center" shrinkToFit="1"/>
      <protection hidden="1"/>
    </xf>
    <xf numFmtId="0" fontId="7" fillId="2" borderId="8" xfId="0" applyFont="1" applyFill="1" applyBorder="1" applyAlignment="1" applyProtection="1">
      <alignment horizontal="center" vertical="center" shrinkToFit="1"/>
      <protection hidden="1"/>
    </xf>
    <xf numFmtId="0" fontId="7" fillId="0" borderId="1" xfId="0" applyFont="1" applyBorder="1" applyAlignment="1" applyProtection="1">
      <alignment horizontal="center" vertical="center" shrinkToFit="1"/>
      <protection hidden="1"/>
    </xf>
    <xf numFmtId="0" fontId="7" fillId="0" borderId="2" xfId="0" applyFont="1" applyBorder="1" applyAlignment="1" applyProtection="1">
      <alignment horizontal="center" vertical="center" shrinkToFit="1"/>
      <protection hidden="1"/>
    </xf>
    <xf numFmtId="0" fontId="7" fillId="0" borderId="3" xfId="0" applyFont="1" applyBorder="1" applyAlignment="1" applyProtection="1">
      <alignment horizontal="center" vertical="center" shrinkToFit="1"/>
      <protection hidden="1"/>
    </xf>
    <xf numFmtId="0" fontId="7" fillId="2" borderId="5" xfId="0" applyFont="1" applyFill="1" applyBorder="1" applyAlignment="1" applyProtection="1">
      <alignment horizontal="center" vertical="center" shrinkToFit="1"/>
      <protection hidden="1"/>
    </xf>
    <xf numFmtId="0" fontId="7" fillId="2" borderId="6" xfId="0" applyFont="1" applyFill="1" applyBorder="1" applyAlignment="1" applyProtection="1">
      <alignment horizontal="center" vertical="center" shrinkToFit="1"/>
      <protection hidden="1"/>
    </xf>
    <xf numFmtId="0" fontId="7" fillId="2" borderId="74" xfId="0" applyFont="1" applyFill="1" applyBorder="1" applyAlignment="1" applyProtection="1">
      <alignment horizontal="center" vertical="center"/>
      <protection hidden="1"/>
    </xf>
    <xf numFmtId="0" fontId="7" fillId="2" borderId="100" xfId="0" applyFont="1" applyFill="1" applyBorder="1" applyAlignment="1" applyProtection="1">
      <alignment horizontal="center" vertical="center"/>
      <protection hidden="1"/>
    </xf>
    <xf numFmtId="0" fontId="0" fillId="2" borderId="75" xfId="0" applyFill="1" applyBorder="1" applyAlignment="1" applyProtection="1">
      <alignment horizontal="center" vertical="center"/>
      <protection hidden="1"/>
    </xf>
    <xf numFmtId="0" fontId="7" fillId="2" borderId="72" xfId="0" applyFont="1" applyFill="1" applyBorder="1" applyAlignment="1" applyProtection="1">
      <alignment horizontal="center" vertical="center"/>
      <protection hidden="1"/>
    </xf>
    <xf numFmtId="0" fontId="7" fillId="2" borderId="111" xfId="0" applyFont="1" applyFill="1" applyBorder="1" applyAlignment="1" applyProtection="1">
      <alignment horizontal="center" vertical="center"/>
      <protection hidden="1"/>
    </xf>
    <xf numFmtId="0" fontId="16" fillId="2" borderId="73" xfId="0" applyFont="1" applyFill="1" applyBorder="1" applyAlignment="1" applyProtection="1">
      <alignment horizontal="center" vertical="center"/>
      <protection hidden="1"/>
    </xf>
    <xf numFmtId="0" fontId="7" fillId="2" borderId="1" xfId="0" applyFont="1" applyFill="1" applyBorder="1" applyAlignment="1" applyProtection="1">
      <alignment horizontal="center" vertical="center"/>
      <protection hidden="1"/>
    </xf>
    <xf numFmtId="0" fontId="7" fillId="2" borderId="3" xfId="0" applyFont="1" applyFill="1" applyBorder="1" applyAlignment="1" applyProtection="1">
      <alignment horizontal="center" vertical="center"/>
      <protection hidden="1"/>
    </xf>
    <xf numFmtId="0" fontId="0" fillId="0" borderId="30" xfId="0" applyBorder="1" applyAlignment="1">
      <alignment horizontal="center" vertical="center" shrinkToFit="1"/>
    </xf>
    <xf numFmtId="0" fontId="18" fillId="0" borderId="77" xfId="0" applyFont="1" applyBorder="1" applyAlignment="1" applyProtection="1">
      <alignment horizontal="center" vertical="center" shrinkToFit="1"/>
      <protection locked="0"/>
    </xf>
    <xf numFmtId="0" fontId="14" fillId="0" borderId="18" xfId="0" applyFont="1" applyBorder="1" applyAlignment="1" applyProtection="1">
      <alignment horizontal="center" vertical="center" shrinkToFit="1"/>
      <protection locked="0"/>
    </xf>
    <xf numFmtId="0" fontId="14" fillId="0" borderId="17" xfId="0" applyFont="1" applyBorder="1" applyAlignment="1" applyProtection="1">
      <alignment horizontal="center" vertical="center" shrinkToFit="1"/>
      <protection locked="0"/>
    </xf>
    <xf numFmtId="0" fontId="0" fillId="0" borderId="2" xfId="0" applyBorder="1" applyAlignment="1" applyProtection="1">
      <alignment horizontal="center" vertical="center" shrinkToFit="1"/>
      <protection hidden="1"/>
    </xf>
    <xf numFmtId="0" fontId="0" fillId="0" borderId="3" xfId="0" applyBorder="1" applyAlignment="1" applyProtection="1">
      <alignment horizontal="center" vertical="center" shrinkToFit="1"/>
      <protection hidden="1"/>
    </xf>
    <xf numFmtId="0" fontId="7" fillId="2" borderId="4" xfId="0" applyFont="1" applyFill="1" applyBorder="1" applyAlignment="1" applyProtection="1">
      <alignment horizontal="center" vertical="center" shrinkToFit="1"/>
      <protection hidden="1"/>
    </xf>
    <xf numFmtId="0" fontId="0" fillId="2" borderId="5" xfId="0" applyFill="1" applyBorder="1" applyAlignment="1" applyProtection="1">
      <alignment horizontal="center" vertical="center" shrinkToFit="1"/>
      <protection hidden="1"/>
    </xf>
    <xf numFmtId="0" fontId="7" fillId="0" borderId="4" xfId="0" applyFont="1" applyBorder="1" applyAlignment="1" applyProtection="1">
      <alignment horizontal="center" vertical="center" shrinkToFit="1"/>
      <protection locked="0"/>
    </xf>
    <xf numFmtId="0" fontId="0" fillId="0" borderId="5" xfId="0" applyBorder="1" applyAlignment="1" applyProtection="1">
      <alignment horizontal="center" vertical="center" shrinkToFit="1"/>
      <protection locked="0"/>
    </xf>
    <xf numFmtId="0" fontId="7" fillId="0" borderId="7" xfId="0" applyFont="1" applyBorder="1" applyAlignment="1" applyProtection="1">
      <alignment horizontal="center" vertical="center" shrinkToFit="1"/>
      <protection locked="0"/>
    </xf>
    <xf numFmtId="0" fontId="0" fillId="0" borderId="8" xfId="0" applyBorder="1" applyAlignment="1" applyProtection="1">
      <alignment horizontal="center" vertical="center" shrinkToFit="1"/>
      <protection locked="0"/>
    </xf>
    <xf numFmtId="0" fontId="7" fillId="2" borderId="4" xfId="0" applyFont="1" applyFill="1" applyBorder="1" applyAlignment="1" applyProtection="1">
      <alignment horizontal="center" vertical="center" shrinkToFit="1"/>
      <protection locked="0"/>
    </xf>
    <xf numFmtId="0" fontId="7" fillId="2" borderId="5" xfId="0" applyFont="1" applyFill="1" applyBorder="1" applyAlignment="1" applyProtection="1">
      <alignment horizontal="center" vertical="center" shrinkToFit="1"/>
      <protection locked="0"/>
    </xf>
    <xf numFmtId="0" fontId="7" fillId="0" borderId="24" xfId="0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7" fillId="0" borderId="14" xfId="0" applyFont="1" applyBorder="1" applyAlignment="1" applyProtection="1">
      <alignment vertical="center"/>
      <protection locked="0"/>
    </xf>
    <xf numFmtId="0" fontId="7" fillId="0" borderId="16" xfId="0" applyFont="1" applyBorder="1" applyAlignment="1" applyProtection="1">
      <alignment vertical="center"/>
      <protection locked="0"/>
    </xf>
    <xf numFmtId="0" fontId="7" fillId="0" borderId="10" xfId="0" applyFont="1" applyBorder="1" applyAlignment="1" applyProtection="1">
      <alignment vertical="center"/>
      <protection locked="0"/>
    </xf>
    <xf numFmtId="0" fontId="7" fillId="0" borderId="11" xfId="0" applyFont="1" applyBorder="1" applyAlignment="1" applyProtection="1">
      <alignment vertical="center"/>
      <protection locked="0"/>
    </xf>
    <xf numFmtId="0" fontId="7" fillId="0" borderId="22" xfId="0" applyFont="1" applyBorder="1" applyAlignment="1" applyProtection="1">
      <alignment vertical="center"/>
      <protection locked="0"/>
    </xf>
    <xf numFmtId="0" fontId="7" fillId="0" borderId="23" xfId="0" applyFont="1" applyBorder="1" applyAlignment="1" applyProtection="1">
      <alignment vertical="center"/>
      <protection locked="0"/>
    </xf>
    <xf numFmtId="0" fontId="7" fillId="2" borderId="40" xfId="0" applyFont="1" applyFill="1" applyBorder="1" applyAlignment="1" applyProtection="1">
      <alignment horizontal="center" vertical="center" shrinkToFit="1"/>
      <protection hidden="1"/>
    </xf>
    <xf numFmtId="0" fontId="16" fillId="0" borderId="70" xfId="0" applyFont="1" applyBorder="1" applyAlignment="1" applyProtection="1">
      <alignment horizontal="center" vertical="center" shrinkToFit="1"/>
      <protection hidden="1"/>
    </xf>
    <xf numFmtId="0" fontId="7" fillId="2" borderId="7" xfId="0" applyFont="1" applyFill="1" applyBorder="1" applyAlignment="1" applyProtection="1">
      <alignment horizontal="center" vertical="center" shrinkToFit="1"/>
      <protection locked="0"/>
    </xf>
    <xf numFmtId="0" fontId="7" fillId="2" borderId="8" xfId="0" applyFont="1" applyFill="1" applyBorder="1" applyAlignment="1" applyProtection="1">
      <alignment horizontal="center" vertical="center" shrinkToFit="1"/>
      <protection locked="0"/>
    </xf>
    <xf numFmtId="0" fontId="7" fillId="2" borderId="33" xfId="0" applyFont="1" applyFill="1" applyBorder="1" applyAlignment="1" applyProtection="1">
      <alignment horizontal="center" vertical="center" shrinkToFit="1"/>
      <protection hidden="1"/>
    </xf>
    <xf numFmtId="0" fontId="7" fillId="0" borderId="1" xfId="0" applyFont="1" applyBorder="1" applyAlignment="1" applyProtection="1">
      <alignment horizontal="center" vertical="center"/>
      <protection hidden="1"/>
    </xf>
    <xf numFmtId="0" fontId="7" fillId="0" borderId="2" xfId="0" applyFont="1" applyBorder="1" applyAlignment="1" applyProtection="1">
      <alignment horizontal="center" vertical="center"/>
      <protection hidden="1"/>
    </xf>
    <xf numFmtId="0" fontId="7" fillId="0" borderId="3" xfId="0" applyFont="1" applyBorder="1" applyAlignment="1" applyProtection="1">
      <alignment horizontal="center" vertical="center"/>
      <protection hidden="1"/>
    </xf>
    <xf numFmtId="0" fontId="7" fillId="2" borderId="1" xfId="0" applyFont="1" applyFill="1" applyBorder="1" applyAlignment="1" applyProtection="1">
      <alignment horizontal="center" vertical="center" shrinkToFit="1"/>
      <protection hidden="1"/>
    </xf>
    <xf numFmtId="0" fontId="7" fillId="2" borderId="71" xfId="0" applyFont="1" applyFill="1" applyBorder="1" applyAlignment="1" applyProtection="1">
      <alignment horizontal="center" vertical="center" shrinkToFit="1"/>
      <protection hidden="1"/>
    </xf>
    <xf numFmtId="0" fontId="7" fillId="2" borderId="2" xfId="0" applyFont="1" applyFill="1" applyBorder="1" applyAlignment="1" applyProtection="1">
      <alignment horizontal="center" vertical="center" shrinkToFit="1"/>
      <protection hidden="1"/>
    </xf>
    <xf numFmtId="0" fontId="7" fillId="2" borderId="3" xfId="0" applyFont="1" applyFill="1" applyBorder="1" applyAlignment="1" applyProtection="1">
      <alignment horizontal="center" vertical="center" shrinkToFit="1"/>
      <protection hidden="1"/>
    </xf>
    <xf numFmtId="0" fontId="7" fillId="0" borderId="71" xfId="0" applyFont="1" applyBorder="1" applyAlignment="1" applyProtection="1">
      <alignment horizontal="center" vertical="center" shrinkToFit="1"/>
      <protection hidden="1"/>
    </xf>
    <xf numFmtId="0" fontId="7" fillId="2" borderId="116" xfId="0" applyFont="1" applyFill="1" applyBorder="1" applyAlignment="1" applyProtection="1">
      <alignment horizontal="center" vertical="center" wrapText="1" shrinkToFit="1"/>
      <protection hidden="1"/>
    </xf>
    <xf numFmtId="0" fontId="7" fillId="2" borderId="117" xfId="0" applyFont="1" applyFill="1" applyBorder="1" applyAlignment="1" applyProtection="1">
      <alignment horizontal="center" vertical="center" shrinkToFit="1"/>
      <protection hidden="1"/>
    </xf>
    <xf numFmtId="0" fontId="2" fillId="0" borderId="1" xfId="0" applyFont="1" applyBorder="1" applyAlignment="1" applyProtection="1">
      <alignment horizontal="center" vertical="center" shrinkToFit="1"/>
      <protection hidden="1"/>
    </xf>
    <xf numFmtId="0" fontId="2" fillId="0" borderId="2" xfId="0" applyFont="1" applyBorder="1" applyAlignment="1" applyProtection="1">
      <alignment horizontal="center" vertical="center" shrinkToFit="1"/>
      <protection hidden="1"/>
    </xf>
    <xf numFmtId="0" fontId="2" fillId="0" borderId="3" xfId="0" applyFont="1" applyBorder="1" applyAlignment="1" applyProtection="1">
      <alignment horizontal="center" vertical="center" shrinkToFit="1"/>
      <protection hidden="1"/>
    </xf>
    <xf numFmtId="0" fontId="2" fillId="0" borderId="40" xfId="0" applyFont="1" applyBorder="1" applyAlignment="1" applyProtection="1">
      <alignment horizontal="center" vertical="center" shrinkToFit="1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horizontal="center" vertical="center"/>
      <protection hidden="1"/>
    </xf>
    <xf numFmtId="0" fontId="3" fillId="4" borderId="99" xfId="0" applyFont="1" applyFill="1" applyBorder="1" applyAlignment="1" applyProtection="1">
      <alignment horizontal="justify" vertical="center" wrapText="1"/>
      <protection hidden="1"/>
    </xf>
    <xf numFmtId="0" fontId="0" fillId="0" borderId="23" xfId="0" applyBorder="1" applyAlignment="1" applyProtection="1">
      <alignment vertical="center" wrapText="1"/>
      <protection hidden="1"/>
    </xf>
    <xf numFmtId="0" fontId="3" fillId="4" borderId="66" xfId="0" applyFont="1" applyFill="1" applyBorder="1" applyAlignment="1" applyProtection="1">
      <alignment horizontal="justify" vertical="center" wrapText="1"/>
      <protection hidden="1"/>
    </xf>
    <xf numFmtId="0" fontId="0" fillId="0" borderId="0" xfId="0" applyBorder="1" applyAlignment="1" applyProtection="1">
      <alignment vertical="center" wrapText="1"/>
      <protection hidden="1"/>
    </xf>
    <xf numFmtId="0" fontId="3" fillId="3" borderId="78" xfId="0" applyFont="1" applyFill="1" applyBorder="1" applyAlignment="1" applyProtection="1">
      <alignment horizontal="center" vertical="center" wrapText="1"/>
      <protection hidden="1"/>
    </xf>
    <xf numFmtId="0" fontId="0" fillId="0" borderId="80" xfId="0" applyBorder="1" applyAlignment="1" applyProtection="1">
      <alignment horizontal="center" vertical="center" wrapText="1"/>
      <protection hidden="1"/>
    </xf>
    <xf numFmtId="0" fontId="0" fillId="0" borderId="82" xfId="0" applyBorder="1" applyAlignment="1" applyProtection="1">
      <alignment horizontal="center" vertical="center" wrapText="1"/>
      <protection hidden="1"/>
    </xf>
    <xf numFmtId="0" fontId="23" fillId="0" borderId="65" xfId="0" applyFont="1" applyBorder="1" applyAlignment="1" applyProtection="1">
      <alignment horizontal="center" vertical="center" wrapText="1"/>
      <protection hidden="1"/>
    </xf>
    <xf numFmtId="0" fontId="23" fillId="0" borderId="38" xfId="0" applyFont="1" applyBorder="1" applyAlignment="1" applyProtection="1">
      <alignment horizontal="center" vertical="center" wrapText="1"/>
      <protection hidden="1"/>
    </xf>
    <xf numFmtId="0" fontId="23" fillId="0" borderId="66" xfId="0" applyFont="1" applyBorder="1" applyAlignment="1" applyProtection="1">
      <alignment horizontal="center" vertical="center" wrapText="1"/>
      <protection hidden="1"/>
    </xf>
    <xf numFmtId="0" fontId="23" fillId="0" borderId="0" xfId="0" applyFont="1" applyBorder="1" applyAlignment="1" applyProtection="1">
      <alignment horizontal="center" vertical="center" wrapText="1"/>
      <protection hidden="1"/>
    </xf>
    <xf numFmtId="0" fontId="23" fillId="0" borderId="99" xfId="0" applyFont="1" applyBorder="1" applyAlignment="1" applyProtection="1">
      <alignment horizontal="center" vertical="center" wrapText="1"/>
      <protection hidden="1"/>
    </xf>
    <xf numFmtId="0" fontId="0" fillId="0" borderId="21" xfId="0" applyBorder="1" applyAlignment="1" applyProtection="1">
      <alignment horizontal="center" vertical="center" wrapText="1"/>
      <protection hidden="1"/>
    </xf>
    <xf numFmtId="0" fontId="0" fillId="0" borderId="14" xfId="0" applyBorder="1" applyAlignment="1" applyProtection="1">
      <alignment horizontal="center" vertical="center" wrapText="1"/>
      <protection hidden="1"/>
    </xf>
    <xf numFmtId="0" fontId="23" fillId="0" borderId="76" xfId="0" applyFont="1" applyBorder="1" applyAlignment="1" applyProtection="1">
      <alignment horizontal="center" vertical="center" wrapText="1"/>
      <protection hidden="1"/>
    </xf>
    <xf numFmtId="0" fontId="0" fillId="0" borderId="11" xfId="0" applyBorder="1" applyAlignment="1" applyProtection="1">
      <alignment horizontal="center" vertical="center" wrapText="1"/>
      <protection hidden="1"/>
    </xf>
    <xf numFmtId="0" fontId="3" fillId="5" borderId="60" xfId="0" applyFont="1" applyFill="1" applyBorder="1" applyAlignment="1" applyProtection="1">
      <alignment horizontal="distributed" vertical="center" wrapText="1" indent="2"/>
      <protection hidden="1"/>
    </xf>
    <xf numFmtId="0" fontId="3" fillId="5" borderId="30" xfId="0" applyFont="1" applyFill="1" applyBorder="1" applyAlignment="1" applyProtection="1">
      <alignment horizontal="distributed" vertical="center" wrapText="1" indent="2"/>
      <protection hidden="1"/>
    </xf>
    <xf numFmtId="0" fontId="3" fillId="5" borderId="43" xfId="0" applyFont="1" applyFill="1" applyBorder="1" applyAlignment="1" applyProtection="1">
      <alignment horizontal="distributed" vertical="center" wrapText="1" indent="2"/>
      <protection hidden="1"/>
    </xf>
    <xf numFmtId="0" fontId="3" fillId="5" borderId="5" xfId="0" applyFont="1" applyFill="1" applyBorder="1" applyAlignment="1" applyProtection="1">
      <alignment horizontal="distributed" vertical="center" wrapText="1" indent="2"/>
      <protection hidden="1"/>
    </xf>
    <xf numFmtId="0" fontId="3" fillId="5" borderId="45" xfId="0" applyFont="1" applyFill="1" applyBorder="1" applyAlignment="1" applyProtection="1">
      <alignment horizontal="distributed" vertical="center" wrapText="1" indent="2"/>
      <protection hidden="1"/>
    </xf>
    <xf numFmtId="0" fontId="3" fillId="5" borderId="46" xfId="0" applyFont="1" applyFill="1" applyBorder="1" applyAlignment="1" applyProtection="1">
      <alignment horizontal="distributed" vertical="center" wrapText="1" indent="2"/>
      <protection hidden="1"/>
    </xf>
    <xf numFmtId="0" fontId="3" fillId="0" borderId="52" xfId="0" applyFont="1" applyBorder="1" applyAlignment="1" applyProtection="1">
      <alignment vertical="center" wrapText="1"/>
      <protection hidden="1"/>
    </xf>
    <xf numFmtId="0" fontId="3" fillId="0" borderId="110" xfId="0" applyFont="1" applyBorder="1" applyAlignment="1" applyProtection="1">
      <alignment vertical="center" wrapText="1"/>
      <protection hidden="1"/>
    </xf>
    <xf numFmtId="0" fontId="3" fillId="0" borderId="152" xfId="0" applyFont="1" applyBorder="1" applyAlignment="1" applyProtection="1">
      <alignment vertical="center" wrapText="1"/>
      <protection hidden="1"/>
    </xf>
    <xf numFmtId="0" fontId="3" fillId="0" borderId="153" xfId="0" applyFont="1" applyBorder="1" applyAlignment="1" applyProtection="1">
      <alignment vertical="center" wrapText="1"/>
      <protection hidden="1"/>
    </xf>
    <xf numFmtId="0" fontId="13" fillId="0" borderId="77" xfId="0" applyFont="1" applyBorder="1" applyAlignment="1" applyProtection="1">
      <alignment horizontal="left" vertical="center" wrapText="1"/>
      <protection hidden="1"/>
    </xf>
    <xf numFmtId="0" fontId="13" fillId="0" borderId="18" xfId="0" applyFont="1" applyBorder="1" applyAlignment="1" applyProtection="1">
      <alignment horizontal="left" vertical="center" wrapText="1"/>
      <protection hidden="1"/>
    </xf>
    <xf numFmtId="0" fontId="13" fillId="0" borderId="19" xfId="0" applyFont="1" applyBorder="1" applyAlignment="1" applyProtection="1">
      <alignment horizontal="left" vertical="center" wrapText="1"/>
      <protection hidden="1"/>
    </xf>
    <xf numFmtId="0" fontId="3" fillId="5" borderId="60" xfId="0" applyFont="1" applyFill="1" applyBorder="1" applyAlignment="1" applyProtection="1">
      <alignment horizontal="center" vertical="center" textRotation="255" wrapText="1"/>
      <protection hidden="1"/>
    </xf>
    <xf numFmtId="0" fontId="3" fillId="5" borderId="43" xfId="0" applyFont="1" applyFill="1" applyBorder="1" applyAlignment="1" applyProtection="1">
      <alignment horizontal="center" vertical="center" textRotation="255" wrapText="1"/>
      <protection hidden="1"/>
    </xf>
    <xf numFmtId="0" fontId="3" fillId="5" borderId="57" xfId="0" applyFont="1" applyFill="1" applyBorder="1" applyAlignment="1" applyProtection="1">
      <alignment horizontal="center" vertical="center" textRotation="255" wrapText="1"/>
      <protection hidden="1"/>
    </xf>
    <xf numFmtId="0" fontId="3" fillId="0" borderId="150" xfId="0" applyFont="1" applyBorder="1" applyAlignment="1" applyProtection="1">
      <alignment horizontal="right" vertical="center" wrapText="1"/>
      <protection hidden="1"/>
    </xf>
    <xf numFmtId="0" fontId="3" fillId="0" borderId="23" xfId="0" applyFont="1" applyBorder="1" applyAlignment="1" applyProtection="1">
      <alignment horizontal="right" vertical="center" wrapText="1"/>
      <protection hidden="1"/>
    </xf>
    <xf numFmtId="0" fontId="3" fillId="0" borderId="151" xfId="0" applyFont="1" applyBorder="1" applyAlignment="1" applyProtection="1">
      <alignment horizontal="right" vertical="center" wrapText="1"/>
      <protection hidden="1"/>
    </xf>
    <xf numFmtId="0" fontId="3" fillId="0" borderId="0" xfId="0" applyFont="1" applyBorder="1" applyAlignment="1" applyProtection="1">
      <alignment horizontal="right" vertical="center" wrapText="1"/>
      <protection hidden="1"/>
    </xf>
    <xf numFmtId="0" fontId="13" fillId="0" borderId="149" xfId="0" applyFont="1" applyBorder="1" applyAlignment="1" applyProtection="1">
      <alignment horizontal="center" vertical="center" wrapText="1"/>
      <protection hidden="1"/>
    </xf>
    <xf numFmtId="0" fontId="13" fillId="0" borderId="52" xfId="0" applyFont="1" applyBorder="1" applyAlignment="1" applyProtection="1">
      <alignment horizontal="center" vertical="center" wrapText="1"/>
      <protection hidden="1"/>
    </xf>
    <xf numFmtId="0" fontId="13" fillId="0" borderId="66" xfId="0" applyFont="1" applyBorder="1" applyAlignment="1" applyProtection="1">
      <alignment horizontal="center" vertical="center" wrapText="1"/>
      <protection hidden="1"/>
    </xf>
    <xf numFmtId="0" fontId="13" fillId="0" borderId="100" xfId="0" applyFont="1" applyBorder="1" applyAlignment="1" applyProtection="1">
      <alignment horizontal="center" vertical="center" wrapText="1"/>
      <protection hidden="1"/>
    </xf>
    <xf numFmtId="0" fontId="13" fillId="0" borderId="75" xfId="0" applyFont="1" applyBorder="1" applyAlignment="1" applyProtection="1">
      <alignment horizontal="center" vertical="center" wrapText="1"/>
      <protection hidden="1"/>
    </xf>
    <xf numFmtId="0" fontId="13" fillId="0" borderId="99" xfId="0" applyFont="1" applyBorder="1" applyAlignment="1" applyProtection="1">
      <alignment horizontal="center" vertical="center" wrapText="1"/>
      <protection hidden="1"/>
    </xf>
    <xf numFmtId="0" fontId="13" fillId="0" borderId="51" xfId="0" applyFont="1" applyBorder="1" applyAlignment="1" applyProtection="1">
      <alignment horizontal="left" vertical="center" wrapText="1"/>
      <protection hidden="1"/>
    </xf>
    <xf numFmtId="0" fontId="13" fillId="0" borderId="30" xfId="0" applyFont="1" applyBorder="1" applyAlignment="1" applyProtection="1">
      <alignment horizontal="left" vertical="center" wrapText="1"/>
      <protection hidden="1"/>
    </xf>
    <xf numFmtId="0" fontId="13" fillId="0" borderId="93" xfId="0" applyFont="1" applyBorder="1" applyAlignment="1" applyProtection="1">
      <alignment horizontal="left" vertical="center" wrapText="1"/>
      <protection hidden="1"/>
    </xf>
    <xf numFmtId="0" fontId="13" fillId="0" borderId="49" xfId="0" applyFont="1" applyBorder="1" applyAlignment="1" applyProtection="1">
      <alignment horizontal="left" vertical="center" wrapText="1"/>
      <protection hidden="1"/>
    </xf>
    <xf numFmtId="0" fontId="13" fillId="0" borderId="29" xfId="0" applyFont="1" applyBorder="1" applyAlignment="1" applyProtection="1">
      <alignment horizontal="left" vertical="center" wrapText="1"/>
      <protection hidden="1"/>
    </xf>
    <xf numFmtId="0" fontId="13" fillId="0" borderId="58" xfId="0" applyFont="1" applyBorder="1" applyAlignment="1" applyProtection="1">
      <alignment horizontal="left" vertical="center" wrapText="1"/>
      <protection hidden="1"/>
    </xf>
    <xf numFmtId="0" fontId="0" fillId="5" borderId="30" xfId="0" applyFill="1" applyBorder="1" applyAlignment="1" applyProtection="1">
      <alignment horizontal="distributed" vertical="center" wrapText="1" indent="2"/>
      <protection hidden="1"/>
    </xf>
    <xf numFmtId="0" fontId="0" fillId="5" borderId="57" xfId="0" applyFill="1" applyBorder="1" applyAlignment="1" applyProtection="1">
      <alignment horizontal="distributed" vertical="center" wrapText="1" indent="2"/>
      <protection hidden="1"/>
    </xf>
    <xf numFmtId="0" fontId="0" fillId="5" borderId="29" xfId="0" applyFill="1" applyBorder="1" applyAlignment="1" applyProtection="1">
      <alignment horizontal="distributed" vertical="center" wrapText="1" indent="2"/>
      <protection hidden="1"/>
    </xf>
    <xf numFmtId="0" fontId="17" fillId="0" borderId="112" xfId="0" applyFont="1" applyBorder="1" applyAlignment="1" applyProtection="1">
      <alignment horizontal="center" vertical="center" wrapText="1"/>
      <protection hidden="1"/>
    </xf>
    <xf numFmtId="0" fontId="19" fillId="0" borderId="113" xfId="0" applyFont="1" applyBorder="1" applyAlignment="1" applyProtection="1">
      <alignment horizontal="center" vertical="center" wrapText="1"/>
      <protection hidden="1"/>
    </xf>
    <xf numFmtId="0" fontId="3" fillId="0" borderId="99" xfId="0" applyFont="1" applyBorder="1" applyAlignment="1" applyProtection="1">
      <alignment horizontal="right" vertical="center" wrapText="1"/>
      <protection hidden="1"/>
    </xf>
    <xf numFmtId="0" fontId="0" fillId="0" borderId="23" xfId="0" applyBorder="1" applyAlignment="1" applyProtection="1">
      <alignment horizontal="right" vertical="center" wrapText="1"/>
      <protection hidden="1"/>
    </xf>
    <xf numFmtId="176" fontId="23" fillId="0" borderId="23" xfId="0" applyNumberFormat="1" applyFont="1" applyBorder="1" applyAlignment="1" applyProtection="1">
      <alignment horizontal="center" vertical="center" shrinkToFit="1"/>
      <protection hidden="1"/>
    </xf>
    <xf numFmtId="0" fontId="25" fillId="0" borderId="23" xfId="0" applyFont="1" applyBorder="1" applyAlignment="1" applyProtection="1">
      <alignment horizontal="center" vertical="center" shrinkToFit="1"/>
      <protection hidden="1"/>
    </xf>
    <xf numFmtId="176" fontId="3" fillId="0" borderId="23" xfId="0" applyNumberFormat="1" applyFont="1" applyBorder="1" applyAlignment="1" applyProtection="1">
      <alignment horizontal="left" vertical="center" wrapText="1"/>
      <protection hidden="1"/>
    </xf>
    <xf numFmtId="0" fontId="3" fillId="0" borderId="23" xfId="0" applyFont="1" applyBorder="1" applyAlignment="1" applyProtection="1">
      <alignment horizontal="left" vertical="center" wrapText="1"/>
      <protection hidden="1"/>
    </xf>
    <xf numFmtId="0" fontId="3" fillId="0" borderId="25" xfId="0" applyFont="1" applyBorder="1" applyAlignment="1" applyProtection="1">
      <alignment horizontal="left" vertical="center" wrapText="1"/>
      <protection hidden="1"/>
    </xf>
    <xf numFmtId="0" fontId="3" fillId="5" borderId="95" xfId="0" applyFont="1" applyFill="1" applyBorder="1" applyAlignment="1" applyProtection="1">
      <alignment horizontal="distributed" vertical="center" wrapText="1" indent="2"/>
      <protection hidden="1"/>
    </xf>
    <xf numFmtId="0" fontId="3" fillId="5" borderId="73" xfId="0" applyFont="1" applyFill="1" applyBorder="1" applyAlignment="1" applyProtection="1">
      <alignment horizontal="distributed" vertical="center" wrapText="1" indent="2"/>
      <protection hidden="1"/>
    </xf>
    <xf numFmtId="0" fontId="3" fillId="5" borderId="20" xfId="0" applyFont="1" applyFill="1" applyBorder="1" applyAlignment="1" applyProtection="1">
      <alignment horizontal="distributed" vertical="center" wrapText="1" indent="2"/>
      <protection hidden="1"/>
    </xf>
    <xf numFmtId="0" fontId="3" fillId="5" borderId="111" xfId="0" applyFont="1" applyFill="1" applyBorder="1" applyAlignment="1" applyProtection="1">
      <alignment horizontal="distributed" vertical="center" wrapText="1" indent="2"/>
      <protection hidden="1"/>
    </xf>
    <xf numFmtId="0" fontId="17" fillId="5" borderId="59" xfId="0" applyFont="1" applyFill="1" applyBorder="1" applyAlignment="1" applyProtection="1">
      <alignment horizontal="distributed" vertical="center" wrapText="1" indent="2"/>
      <protection hidden="1"/>
    </xf>
    <xf numFmtId="0" fontId="17" fillId="5" borderId="52" xfId="0" applyFont="1" applyFill="1" applyBorder="1" applyAlignment="1" applyProtection="1">
      <alignment horizontal="distributed" vertical="center" wrapText="1" indent="2"/>
      <protection hidden="1"/>
    </xf>
    <xf numFmtId="0" fontId="10" fillId="5" borderId="59" xfId="0" applyFont="1" applyFill="1" applyBorder="1" applyAlignment="1" applyProtection="1">
      <alignment horizontal="center" vertical="center" wrapText="1"/>
      <protection hidden="1"/>
    </xf>
    <xf numFmtId="0" fontId="10" fillId="5" borderId="52" xfId="0" applyFont="1" applyFill="1" applyBorder="1" applyAlignment="1" applyProtection="1">
      <alignment horizontal="center" vertical="center" wrapText="1"/>
      <protection hidden="1"/>
    </xf>
    <xf numFmtId="0" fontId="13" fillId="0" borderId="93" xfId="0" applyFont="1" applyBorder="1" applyAlignment="1" applyProtection="1">
      <alignment horizontal="center" vertical="center" wrapText="1"/>
      <protection hidden="1"/>
    </xf>
    <xf numFmtId="0" fontId="13" fillId="0" borderId="58" xfId="0" applyFont="1" applyBorder="1" applyAlignment="1" applyProtection="1">
      <alignment horizontal="center" vertical="center" wrapText="1"/>
      <protection hidden="1"/>
    </xf>
    <xf numFmtId="0" fontId="3" fillId="5" borderId="108" xfId="0" applyFont="1" applyFill="1" applyBorder="1" applyAlignment="1" applyProtection="1">
      <alignment horizontal="center" vertical="center" wrapText="1"/>
      <protection hidden="1"/>
    </xf>
    <xf numFmtId="0" fontId="3" fillId="5" borderId="83" xfId="0" applyFont="1" applyFill="1" applyBorder="1" applyAlignment="1" applyProtection="1">
      <alignment horizontal="center" vertical="center" wrapText="1"/>
      <protection hidden="1"/>
    </xf>
    <xf numFmtId="0" fontId="3" fillId="5" borderId="107" xfId="0" applyFont="1" applyFill="1" applyBorder="1" applyAlignment="1" applyProtection="1">
      <alignment horizontal="center" vertical="center" wrapText="1"/>
      <protection hidden="1"/>
    </xf>
    <xf numFmtId="0" fontId="3" fillId="5" borderId="79" xfId="0" applyFont="1" applyFill="1" applyBorder="1" applyAlignment="1" applyProtection="1">
      <alignment horizontal="center" vertical="center" wrapText="1"/>
      <protection hidden="1"/>
    </xf>
    <xf numFmtId="0" fontId="11" fillId="0" borderId="0" xfId="0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3" fillId="5" borderId="103" xfId="0" applyFont="1" applyFill="1" applyBorder="1" applyAlignment="1" applyProtection="1">
      <alignment horizontal="distributed" vertical="center" wrapText="1" indent="2"/>
      <protection hidden="1"/>
    </xf>
    <xf numFmtId="0" fontId="3" fillId="5" borderId="104" xfId="0" applyFont="1" applyFill="1" applyBorder="1" applyAlignment="1" applyProtection="1">
      <alignment horizontal="distributed" vertical="center" wrapText="1" indent="2"/>
      <protection hidden="1"/>
    </xf>
    <xf numFmtId="0" fontId="13" fillId="0" borderId="104" xfId="0" applyFont="1" applyBorder="1" applyAlignment="1" applyProtection="1">
      <alignment horizontal="center" vertical="center" wrapText="1"/>
      <protection hidden="1"/>
    </xf>
    <xf numFmtId="0" fontId="13" fillId="0" borderId="65" xfId="0" applyFont="1" applyBorder="1" applyAlignment="1" applyProtection="1">
      <alignment horizontal="center" vertical="center" wrapText="1"/>
      <protection hidden="1"/>
    </xf>
    <xf numFmtId="0" fontId="13" fillId="0" borderId="106" xfId="0" applyFont="1" applyBorder="1" applyAlignment="1" applyProtection="1">
      <alignment horizontal="center" vertical="center" wrapText="1"/>
      <protection hidden="1"/>
    </xf>
    <xf numFmtId="0" fontId="23" fillId="0" borderId="43" xfId="0" applyFont="1" applyBorder="1" applyAlignment="1" applyProtection="1">
      <alignment horizontal="center" vertical="center"/>
      <protection hidden="1"/>
    </xf>
    <xf numFmtId="0" fontId="25" fillId="0" borderId="81" xfId="0" applyFont="1" applyBorder="1" applyAlignment="1" applyProtection="1">
      <alignment horizontal="center" vertical="center"/>
      <protection hidden="1"/>
    </xf>
    <xf numFmtId="0" fontId="23" fillId="0" borderId="45" xfId="0" applyFont="1" applyBorder="1" applyAlignment="1" applyProtection="1">
      <alignment horizontal="center" vertical="center"/>
      <protection hidden="1"/>
    </xf>
    <xf numFmtId="0" fontId="25" fillId="0" borderId="88" xfId="0" applyFont="1" applyBorder="1" applyAlignment="1" applyProtection="1">
      <alignment horizontal="center" vertical="center"/>
      <protection hidden="1"/>
    </xf>
    <xf numFmtId="0" fontId="23" fillId="0" borderId="33" xfId="0" applyFont="1" applyBorder="1" applyAlignment="1" applyProtection="1">
      <alignment horizontal="center" vertical="center" wrapText="1"/>
      <protection hidden="1"/>
    </xf>
    <xf numFmtId="0" fontId="25" fillId="0" borderId="5" xfId="0" applyFont="1" applyBorder="1" applyAlignment="1" applyProtection="1">
      <alignment horizontal="center" vertical="center"/>
      <protection hidden="1"/>
    </xf>
    <xf numFmtId="0" fontId="23" fillId="0" borderId="86" xfId="0" applyFont="1" applyBorder="1" applyAlignment="1" applyProtection="1">
      <alignment horizontal="center" vertical="center" wrapText="1"/>
      <protection hidden="1"/>
    </xf>
    <xf numFmtId="0" fontId="25" fillId="0" borderId="46" xfId="0" applyFont="1" applyBorder="1" applyAlignment="1" applyProtection="1">
      <alignment horizontal="center" vertical="center"/>
      <protection hidden="1"/>
    </xf>
    <xf numFmtId="0" fontId="23" fillId="0" borderId="5" xfId="0" applyFont="1" applyBorder="1" applyAlignment="1" applyProtection="1">
      <alignment horizontal="center" vertical="center" wrapText="1"/>
      <protection hidden="1"/>
    </xf>
    <xf numFmtId="0" fontId="23" fillId="0" borderId="5" xfId="0" applyFont="1" applyBorder="1" applyAlignment="1" applyProtection="1">
      <alignment vertical="center" wrapText="1"/>
      <protection hidden="1"/>
    </xf>
    <xf numFmtId="0" fontId="25" fillId="0" borderId="31" xfId="0" applyFont="1" applyBorder="1" applyAlignment="1" applyProtection="1">
      <alignment vertical="center"/>
      <protection hidden="1"/>
    </xf>
    <xf numFmtId="0" fontId="23" fillId="4" borderId="80" xfId="0" applyFont="1" applyFill="1" applyBorder="1" applyAlignment="1" applyProtection="1">
      <alignment horizontal="center" vertical="center"/>
      <protection hidden="1"/>
    </xf>
    <xf numFmtId="0" fontId="23" fillId="0" borderId="44" xfId="0" applyFont="1" applyBorder="1" applyAlignment="1" applyProtection="1">
      <alignment horizontal="center" vertical="center"/>
      <protection hidden="1"/>
    </xf>
    <xf numFmtId="0" fontId="23" fillId="0" borderId="92" xfId="0" applyFont="1" applyBorder="1" applyAlignment="1" applyProtection="1">
      <alignment horizontal="center" vertical="center"/>
      <protection hidden="1"/>
    </xf>
    <xf numFmtId="0" fontId="23" fillId="0" borderId="47" xfId="0" applyFont="1" applyBorder="1" applyAlignment="1" applyProtection="1">
      <alignment horizontal="center" vertical="center"/>
      <protection hidden="1"/>
    </xf>
    <xf numFmtId="0" fontId="23" fillId="0" borderId="90" xfId="0" applyFont="1" applyBorder="1" applyAlignment="1" applyProtection="1">
      <alignment horizontal="center" vertical="center" wrapText="1"/>
      <protection hidden="1"/>
    </xf>
    <xf numFmtId="0" fontId="25" fillId="0" borderId="115" xfId="0" applyFont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vertical="center"/>
      <protection hidden="1"/>
    </xf>
    <xf numFmtId="0" fontId="12" fillId="0" borderId="0" xfId="0" applyFont="1" applyProtection="1">
      <alignment vertical="center"/>
      <protection hidden="1"/>
    </xf>
    <xf numFmtId="0" fontId="7" fillId="0" borderId="41" xfId="0" applyFont="1" applyBorder="1" applyAlignment="1" applyProtection="1">
      <alignment horizontal="center" vertical="center"/>
      <protection hidden="1"/>
    </xf>
    <xf numFmtId="0" fontId="16" fillId="0" borderId="87" xfId="0" applyFont="1" applyBorder="1" applyAlignment="1" applyProtection="1">
      <alignment horizontal="center" vertical="center"/>
      <protection hidden="1"/>
    </xf>
    <xf numFmtId="0" fontId="7" fillId="0" borderId="43" xfId="0" applyFont="1" applyBorder="1" applyAlignment="1" applyProtection="1">
      <alignment horizontal="center" vertical="center"/>
      <protection hidden="1"/>
    </xf>
    <xf numFmtId="0" fontId="16" fillId="0" borderId="81" xfId="0" applyFont="1" applyBorder="1" applyAlignment="1" applyProtection="1">
      <alignment horizontal="center" vertical="center"/>
      <protection hidden="1"/>
    </xf>
    <xf numFmtId="0" fontId="7" fillId="0" borderId="85" xfId="0" applyFont="1" applyBorder="1" applyAlignment="1" applyProtection="1">
      <alignment horizontal="center" vertical="center"/>
      <protection hidden="1"/>
    </xf>
    <xf numFmtId="0" fontId="16" fillId="0" borderId="84" xfId="0" applyFont="1" applyBorder="1" applyAlignment="1" applyProtection="1">
      <alignment horizontal="center" vertical="center"/>
      <protection hidden="1"/>
    </xf>
    <xf numFmtId="0" fontId="23" fillId="4" borderId="84" xfId="0" applyFont="1" applyFill="1" applyBorder="1" applyAlignment="1" applyProtection="1">
      <alignment horizontal="center" vertical="center"/>
      <protection hidden="1"/>
    </xf>
    <xf numFmtId="0" fontId="25" fillId="0" borderId="89" xfId="0" applyFont="1" applyBorder="1" applyAlignment="1" applyProtection="1">
      <alignment horizontal="center" vertical="center"/>
      <protection hidden="1"/>
    </xf>
    <xf numFmtId="0" fontId="20" fillId="0" borderId="91" xfId="0" applyFont="1" applyBorder="1" applyAlignment="1" applyProtection="1">
      <alignment horizontal="center" vertical="center"/>
      <protection hidden="1"/>
    </xf>
    <xf numFmtId="0" fontId="24" fillId="0" borderId="42" xfId="0" applyFont="1" applyBorder="1" applyAlignment="1" applyProtection="1">
      <alignment horizontal="center" vertical="center"/>
      <protection hidden="1"/>
    </xf>
    <xf numFmtId="0" fontId="24" fillId="0" borderId="80" xfId="0" applyFont="1" applyBorder="1" applyAlignment="1" applyProtection="1">
      <alignment horizontal="center" vertical="center"/>
      <protection hidden="1"/>
    </xf>
    <xf numFmtId="0" fontId="24" fillId="0" borderId="44" xfId="0" applyFont="1" applyBorder="1" applyAlignment="1" applyProtection="1">
      <alignment horizontal="center" vertical="center"/>
      <protection hidden="1"/>
    </xf>
    <xf numFmtId="0" fontId="7" fillId="0" borderId="51" xfId="0" applyFont="1" applyBorder="1" applyAlignment="1" applyProtection="1">
      <alignment horizontal="center" vertical="center"/>
      <protection hidden="1"/>
    </xf>
    <xf numFmtId="0" fontId="16" fillId="0" borderId="30" xfId="0" applyFont="1" applyBorder="1" applyAlignment="1" applyProtection="1">
      <alignment horizontal="center" vertical="center"/>
      <protection hidden="1"/>
    </xf>
    <xf numFmtId="0" fontId="7" fillId="0" borderId="30" xfId="0" applyFont="1" applyBorder="1" applyAlignment="1" applyProtection="1">
      <alignment horizontal="center" vertical="center"/>
      <protection hidden="1"/>
    </xf>
    <xf numFmtId="0" fontId="16" fillId="0" borderId="50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3" fillId="3" borderId="59" xfId="0" applyFont="1" applyFill="1" applyBorder="1" applyAlignment="1" applyProtection="1">
      <alignment horizontal="center" vertical="center" wrapText="1"/>
      <protection hidden="1"/>
    </xf>
    <xf numFmtId="0" fontId="0" fillId="0" borderId="59" xfId="0" applyBorder="1" applyAlignment="1" applyProtection="1">
      <alignment horizontal="center" vertical="center" wrapText="1"/>
      <protection hidden="1"/>
    </xf>
    <xf numFmtId="0" fontId="7" fillId="0" borderId="66" xfId="0" applyFont="1" applyBorder="1" applyAlignment="1" applyProtection="1">
      <alignment horizontal="right" vertical="center" wrapText="1"/>
      <protection hidden="1"/>
    </xf>
    <xf numFmtId="0" fontId="16" fillId="0" borderId="66" xfId="0" applyFont="1" applyBorder="1" applyAlignment="1" applyProtection="1">
      <alignment horizontal="right" vertical="center" wrapText="1"/>
      <protection hidden="1"/>
    </xf>
    <xf numFmtId="0" fontId="20" fillId="0" borderId="23" xfId="0" applyFont="1" applyBorder="1" applyAlignment="1" applyProtection="1">
      <alignment horizontal="left" vertical="center" wrapText="1"/>
      <protection hidden="1"/>
    </xf>
    <xf numFmtId="0" fontId="24" fillId="0" borderId="23" xfId="0" applyFont="1" applyBorder="1" applyAlignment="1" applyProtection="1">
      <alignment horizontal="left" vertical="center" wrapText="1"/>
      <protection hidden="1"/>
    </xf>
    <xf numFmtId="0" fontId="24" fillId="0" borderId="25" xfId="0" applyFont="1" applyBorder="1" applyAlignment="1" applyProtection="1">
      <alignment horizontal="left" vertical="center" wrapText="1"/>
      <protection hidden="1"/>
    </xf>
    <xf numFmtId="0" fontId="24" fillId="0" borderId="10" xfId="0" applyFont="1" applyBorder="1" applyAlignment="1" applyProtection="1">
      <alignment horizontal="left" vertical="center" wrapText="1"/>
      <protection hidden="1"/>
    </xf>
    <xf numFmtId="0" fontId="24" fillId="0" borderId="13" xfId="0" applyFont="1" applyBorder="1" applyAlignment="1" applyProtection="1">
      <alignment horizontal="left" vertical="center" wrapText="1"/>
      <protection hidden="1"/>
    </xf>
    <xf numFmtId="0" fontId="3" fillId="0" borderId="0" xfId="0" applyFont="1" applyAlignment="1" applyProtection="1">
      <alignment vertical="center" wrapText="1"/>
      <protection hidden="1"/>
    </xf>
    <xf numFmtId="0" fontId="0" fillId="0" borderId="0" xfId="0" applyAlignment="1" applyProtection="1">
      <alignment vertical="center" wrapText="1"/>
      <protection hidden="1"/>
    </xf>
    <xf numFmtId="0" fontId="3" fillId="4" borderId="76" xfId="0" applyFont="1" applyFill="1" applyBorder="1" applyAlignment="1" applyProtection="1">
      <alignment horizontal="justify" vertical="center" wrapText="1"/>
      <protection hidden="1"/>
    </xf>
    <xf numFmtId="0" fontId="0" fillId="0" borderId="10" xfId="0" applyBorder="1" applyAlignment="1" applyProtection="1">
      <alignment vertical="center" wrapText="1"/>
      <protection hidden="1"/>
    </xf>
    <xf numFmtId="0" fontId="3" fillId="0" borderId="62" xfId="0" applyFont="1" applyBorder="1" applyAlignment="1" applyProtection="1">
      <alignment horizontal="center" vertical="center" wrapText="1"/>
      <protection hidden="1"/>
    </xf>
    <xf numFmtId="0" fontId="3" fillId="0" borderId="33" xfId="0" applyFont="1" applyBorder="1" applyAlignment="1" applyProtection="1">
      <alignment horizontal="center" vertical="center" wrapText="1"/>
      <protection hidden="1"/>
    </xf>
    <xf numFmtId="0" fontId="3" fillId="0" borderId="31" xfId="0" applyFont="1" applyBorder="1" applyAlignment="1" applyProtection="1">
      <alignment horizontal="center" vertical="center" wrapText="1"/>
      <protection hidden="1"/>
    </xf>
    <xf numFmtId="0" fontId="0" fillId="0" borderId="33" xfId="0" applyBorder="1" applyAlignment="1" applyProtection="1">
      <alignment horizontal="center" vertical="center" wrapText="1"/>
      <protection hidden="1"/>
    </xf>
    <xf numFmtId="0" fontId="6" fillId="0" borderId="17" xfId="0" applyFont="1" applyBorder="1" applyAlignment="1" applyProtection="1">
      <alignment horizontal="right" vertical="center" wrapText="1"/>
      <protection hidden="1"/>
    </xf>
    <xf numFmtId="0" fontId="6" fillId="0" borderId="53" xfId="0" applyFont="1" applyBorder="1" applyAlignment="1" applyProtection="1">
      <alignment horizontal="right" vertical="center" wrapText="1"/>
      <protection hidden="1"/>
    </xf>
    <xf numFmtId="0" fontId="23" fillId="0" borderId="31" xfId="0" applyFont="1" applyBorder="1" applyAlignment="1" applyProtection="1">
      <alignment horizontal="center" vertical="center" wrapText="1"/>
      <protection hidden="1"/>
    </xf>
    <xf numFmtId="0" fontId="23" fillId="0" borderId="31" xfId="0" applyFont="1" applyBorder="1" applyAlignment="1" applyProtection="1">
      <alignment horizontal="left" vertical="center" wrapText="1"/>
      <protection hidden="1"/>
    </xf>
    <xf numFmtId="0" fontId="23" fillId="0" borderId="32" xfId="0" applyFont="1" applyBorder="1" applyAlignment="1" applyProtection="1">
      <alignment horizontal="left" vertical="center" wrapText="1"/>
      <protection hidden="1"/>
    </xf>
    <xf numFmtId="0" fontId="23" fillId="0" borderId="61" xfId="0" applyFont="1" applyBorder="1" applyAlignment="1" applyProtection="1">
      <alignment horizontal="left" vertical="center" wrapText="1"/>
      <protection hidden="1"/>
    </xf>
    <xf numFmtId="0" fontId="6" fillId="0" borderId="26" xfId="0" applyFont="1" applyBorder="1" applyAlignment="1" applyProtection="1">
      <alignment horizontal="right" vertical="center" wrapText="1"/>
      <protection hidden="1"/>
    </xf>
    <xf numFmtId="0" fontId="6" fillId="0" borderId="55" xfId="0" applyFont="1" applyBorder="1" applyAlignment="1" applyProtection="1">
      <alignment horizontal="right" vertical="center" wrapText="1"/>
      <protection hidden="1"/>
    </xf>
    <xf numFmtId="0" fontId="3" fillId="3" borderId="55" xfId="0" applyFont="1" applyFill="1" applyBorder="1" applyAlignment="1" applyProtection="1">
      <alignment horizontal="center" vertical="center" wrapText="1"/>
      <protection hidden="1"/>
    </xf>
    <xf numFmtId="0" fontId="3" fillId="3" borderId="97" xfId="0" applyFont="1" applyFill="1" applyBorder="1" applyAlignment="1" applyProtection="1">
      <alignment horizontal="center" vertical="center" wrapText="1"/>
      <protection hidden="1"/>
    </xf>
    <xf numFmtId="0" fontId="3" fillId="0" borderId="26" xfId="0" applyFont="1" applyBorder="1" applyAlignment="1" applyProtection="1">
      <alignment horizontal="right" vertical="center" wrapText="1"/>
      <protection hidden="1"/>
    </xf>
    <xf numFmtId="0" fontId="3" fillId="0" borderId="55" xfId="0" applyFont="1" applyBorder="1" applyAlignment="1" applyProtection="1">
      <alignment horizontal="right" vertical="center" wrapText="1"/>
      <protection hidden="1"/>
    </xf>
    <xf numFmtId="0" fontId="3" fillId="0" borderId="17" xfId="0" applyFont="1" applyBorder="1" applyAlignment="1" applyProtection="1">
      <alignment horizontal="right" vertical="center" wrapText="1"/>
      <protection hidden="1"/>
    </xf>
    <xf numFmtId="0" fontId="3" fillId="0" borderId="54" xfId="0" applyFont="1" applyBorder="1" applyAlignment="1" applyProtection="1">
      <alignment horizontal="right" vertical="center" wrapText="1"/>
      <protection hidden="1"/>
    </xf>
    <xf numFmtId="0" fontId="3" fillId="0" borderId="56" xfId="0" applyFont="1" applyBorder="1" applyAlignment="1" applyProtection="1">
      <alignment horizontal="right" vertical="center" wrapText="1"/>
      <protection hidden="1"/>
    </xf>
    <xf numFmtId="0" fontId="3" fillId="5" borderId="99" xfId="0" applyFont="1" applyFill="1" applyBorder="1" applyAlignment="1" applyProtection="1">
      <alignment horizontal="center" vertical="center" wrapText="1"/>
      <protection hidden="1"/>
    </xf>
    <xf numFmtId="0" fontId="0" fillId="5" borderId="23" xfId="0" applyFill="1" applyBorder="1" applyAlignment="1" applyProtection="1">
      <alignment horizontal="center" vertical="center" wrapText="1"/>
      <protection hidden="1"/>
    </xf>
    <xf numFmtId="0" fontId="0" fillId="5" borderId="25" xfId="0" applyFill="1" applyBorder="1" applyAlignment="1" applyProtection="1">
      <alignment horizontal="center" vertical="center" wrapText="1"/>
      <protection hidden="1"/>
    </xf>
    <xf numFmtId="0" fontId="0" fillId="5" borderId="66" xfId="0" applyFill="1" applyBorder="1" applyAlignment="1" applyProtection="1">
      <alignment horizontal="center" vertical="center" wrapText="1"/>
      <protection hidden="1"/>
    </xf>
    <xf numFmtId="0" fontId="0" fillId="5" borderId="0" xfId="0" applyFill="1" applyBorder="1" applyAlignment="1" applyProtection="1">
      <alignment horizontal="center" vertical="center" wrapText="1"/>
      <protection hidden="1"/>
    </xf>
    <xf numFmtId="0" fontId="0" fillId="5" borderId="15" xfId="0" applyFill="1" applyBorder="1" applyAlignment="1" applyProtection="1">
      <alignment horizontal="center" vertical="center" wrapText="1"/>
      <protection hidden="1"/>
    </xf>
    <xf numFmtId="0" fontId="0" fillId="5" borderId="76" xfId="0" applyFill="1" applyBorder="1" applyAlignment="1" applyProtection="1">
      <alignment horizontal="center" vertical="center" wrapText="1"/>
      <protection hidden="1"/>
    </xf>
    <xf numFmtId="0" fontId="0" fillId="5" borderId="10" xfId="0" applyFill="1" applyBorder="1" applyAlignment="1" applyProtection="1">
      <alignment horizontal="center" vertical="center" wrapText="1"/>
      <protection hidden="1"/>
    </xf>
    <xf numFmtId="0" fontId="0" fillId="5" borderId="13" xfId="0" applyFill="1" applyBorder="1" applyAlignment="1" applyProtection="1">
      <alignment horizontal="center" vertical="center" wrapText="1"/>
      <protection hidden="1"/>
    </xf>
    <xf numFmtId="0" fontId="3" fillId="3" borderId="41" xfId="0" applyFont="1" applyFill="1" applyBorder="1" applyAlignment="1" applyProtection="1">
      <alignment horizontal="center" vertical="center" wrapText="1"/>
      <protection hidden="1"/>
    </xf>
    <xf numFmtId="0" fontId="0" fillId="0" borderId="57" xfId="0" applyBorder="1" applyAlignment="1" applyProtection="1">
      <alignment horizontal="center" vertical="center" wrapText="1"/>
      <protection hidden="1"/>
    </xf>
    <xf numFmtId="0" fontId="3" fillId="3" borderId="53" xfId="0" applyFont="1" applyFill="1" applyBorder="1" applyAlignment="1" applyProtection="1">
      <alignment horizontal="center" vertical="center" wrapText="1"/>
      <protection hidden="1"/>
    </xf>
    <xf numFmtId="0" fontId="3" fillId="3" borderId="72" xfId="0" applyFont="1" applyFill="1" applyBorder="1" applyAlignment="1" applyProtection="1">
      <alignment horizontal="center" vertical="center" wrapText="1"/>
      <protection hidden="1"/>
    </xf>
    <xf numFmtId="0" fontId="0" fillId="0" borderId="53" xfId="0" applyBorder="1" applyAlignment="1" applyProtection="1">
      <alignment vertical="center" wrapText="1"/>
      <protection hidden="1"/>
    </xf>
    <xf numFmtId="0" fontId="0" fillId="0" borderId="72" xfId="0" applyBorder="1" applyAlignment="1" applyProtection="1">
      <alignment vertical="center" wrapText="1"/>
      <protection hidden="1"/>
    </xf>
    <xf numFmtId="0" fontId="0" fillId="0" borderId="97" xfId="0" applyBorder="1" applyAlignment="1" applyProtection="1">
      <alignment vertical="center" wrapText="1"/>
      <protection hidden="1"/>
    </xf>
    <xf numFmtId="0" fontId="9" fillId="0" borderId="37" xfId="0" applyFont="1" applyBorder="1" applyAlignment="1" applyProtection="1">
      <alignment horizontal="center" vertical="center" wrapText="1"/>
      <protection hidden="1"/>
    </xf>
    <xf numFmtId="0" fontId="0" fillId="0" borderId="37" xfId="0" applyBorder="1" applyAlignment="1" applyProtection="1">
      <alignment horizontal="center" vertical="center" wrapText="1"/>
      <protection hidden="1"/>
    </xf>
    <xf numFmtId="0" fontId="3" fillId="3" borderId="98" xfId="0" applyFont="1" applyFill="1" applyBorder="1" applyAlignment="1" applyProtection="1">
      <alignment horizontal="center" vertical="center" wrapText="1"/>
      <protection hidden="1"/>
    </xf>
    <xf numFmtId="0" fontId="0" fillId="0" borderId="59" xfId="0" applyBorder="1" applyAlignment="1" applyProtection="1">
      <alignment vertical="center" wrapText="1"/>
      <protection hidden="1"/>
    </xf>
    <xf numFmtId="0" fontId="0" fillId="0" borderId="101" xfId="0" applyBorder="1" applyAlignment="1" applyProtection="1">
      <alignment vertical="center" wrapText="1"/>
      <protection hidden="1"/>
    </xf>
    <xf numFmtId="0" fontId="0" fillId="0" borderId="32" xfId="0" applyBorder="1" applyAlignment="1" applyProtection="1">
      <alignment horizontal="center" vertical="center" wrapText="1"/>
      <protection hidden="1"/>
    </xf>
    <xf numFmtId="0" fontId="0" fillId="0" borderId="61" xfId="0" applyBorder="1" applyAlignment="1" applyProtection="1">
      <alignment horizontal="center" vertical="center" wrapText="1"/>
      <protection hidden="1"/>
    </xf>
    <xf numFmtId="0" fontId="3" fillId="3" borderId="91" xfId="0" applyFont="1" applyFill="1" applyBorder="1" applyAlignment="1" applyProtection="1">
      <alignment horizontal="center" vertical="center" wrapText="1"/>
      <protection hidden="1"/>
    </xf>
    <xf numFmtId="0" fontId="23" fillId="0" borderId="67" xfId="0" applyFont="1" applyBorder="1" applyAlignment="1" applyProtection="1">
      <alignment horizontal="center" vertical="center" wrapText="1"/>
      <protection hidden="1"/>
    </xf>
    <xf numFmtId="0" fontId="23" fillId="0" borderId="68" xfId="0" applyFont="1" applyBorder="1" applyAlignment="1" applyProtection="1">
      <alignment horizontal="center" vertical="center" wrapText="1"/>
      <protection hidden="1"/>
    </xf>
    <xf numFmtId="0" fontId="23" fillId="0" borderId="69" xfId="0" applyFont="1" applyBorder="1" applyAlignment="1" applyProtection="1">
      <alignment horizontal="center" vertical="center" wrapText="1"/>
      <protection hidden="1"/>
    </xf>
    <xf numFmtId="0" fontId="13" fillId="0" borderId="48" xfId="0" applyFont="1" applyFill="1" applyBorder="1" applyAlignment="1" applyProtection="1">
      <alignment horizontal="center" vertical="center" wrapText="1"/>
      <protection hidden="1"/>
    </xf>
    <xf numFmtId="0" fontId="13" fillId="0" borderId="63" xfId="0" applyFont="1" applyFill="1" applyBorder="1" applyAlignment="1" applyProtection="1">
      <alignment horizontal="center" vertical="center" wrapText="1"/>
      <protection hidden="1"/>
    </xf>
    <xf numFmtId="0" fontId="13" fillId="0" borderId="64" xfId="0" applyFont="1" applyFill="1" applyBorder="1" applyAlignment="1" applyProtection="1">
      <alignment horizontal="center" vertical="center" wrapText="1"/>
      <protection hidden="1"/>
    </xf>
    <xf numFmtId="0" fontId="23" fillId="0" borderId="30" xfId="0" applyFont="1" applyBorder="1" applyAlignment="1" applyProtection="1">
      <alignment horizontal="center" vertical="center" wrapText="1"/>
      <protection hidden="1"/>
    </xf>
    <xf numFmtId="0" fontId="23" fillId="0" borderId="93" xfId="0" applyFont="1" applyBorder="1" applyAlignment="1" applyProtection="1">
      <alignment horizontal="center" vertical="center" wrapText="1"/>
      <protection hidden="1"/>
    </xf>
    <xf numFmtId="0" fontId="3" fillId="3" borderId="43" xfId="0" applyFont="1" applyFill="1" applyBorder="1" applyAlignment="1" applyProtection="1">
      <alignment horizontal="center" vertical="center" wrapText="1"/>
      <protection hidden="1"/>
    </xf>
    <xf numFmtId="0" fontId="3" fillId="3" borderId="5" xfId="0" applyFont="1" applyFill="1" applyBorder="1" applyAlignment="1" applyProtection="1">
      <alignment horizontal="center" vertical="center" wrapText="1"/>
      <protection hidden="1"/>
    </xf>
    <xf numFmtId="0" fontId="3" fillId="3" borderId="44" xfId="0" applyFont="1" applyFill="1" applyBorder="1" applyAlignment="1" applyProtection="1">
      <alignment horizontal="center" vertical="center" wrapText="1"/>
      <protection hidden="1"/>
    </xf>
    <xf numFmtId="0" fontId="23" fillId="0" borderId="73" xfId="0" applyFont="1" applyBorder="1" applyAlignment="1" applyProtection="1">
      <alignment vertical="center" wrapText="1"/>
      <protection hidden="1"/>
    </xf>
    <xf numFmtId="0" fontId="23" fillId="0" borderId="102" xfId="0" applyFont="1" applyBorder="1" applyAlignment="1" applyProtection="1">
      <alignment vertical="center" wrapText="1"/>
      <protection hidden="1"/>
    </xf>
    <xf numFmtId="0" fontId="7" fillId="0" borderId="5" xfId="0" applyFont="1" applyBorder="1" applyAlignment="1" applyProtection="1">
      <alignment horizontal="center" vertical="center" shrinkToFit="1"/>
      <protection locked="0"/>
    </xf>
    <xf numFmtId="0" fontId="7" fillId="0" borderId="29" xfId="0" applyFont="1" applyBorder="1" applyAlignment="1" applyProtection="1">
      <alignment horizontal="center" vertical="center" shrinkToFit="1"/>
      <protection locked="0"/>
    </xf>
    <xf numFmtId="0" fontId="27" fillId="0" borderId="37" xfId="0" applyFont="1" applyBorder="1" applyAlignment="1" applyProtection="1">
      <alignment horizontal="center" vertical="center" shrinkToFit="1"/>
      <protection hidden="1"/>
    </xf>
    <xf numFmtId="0" fontId="27" fillId="0" borderId="37" xfId="0" applyFont="1" applyBorder="1" applyAlignment="1" applyProtection="1">
      <alignment vertical="center" shrinkToFit="1"/>
      <protection hidden="1"/>
    </xf>
    <xf numFmtId="0" fontId="7" fillId="0" borderId="38" xfId="0" applyFont="1" applyBorder="1" applyAlignment="1" applyProtection="1">
      <alignment vertical="center" shrinkToFit="1"/>
      <protection hidden="1"/>
    </xf>
    <xf numFmtId="0" fontId="23" fillId="0" borderId="66" xfId="0" applyFont="1" applyBorder="1" applyAlignment="1" applyProtection="1">
      <alignment horizontal="center" vertical="center" shrinkToFit="1"/>
      <protection hidden="1"/>
    </xf>
    <xf numFmtId="0" fontId="23" fillId="0" borderId="0" xfId="0" applyFont="1" applyBorder="1" applyAlignment="1" applyProtection="1">
      <alignment horizontal="center" vertical="center" shrinkToFit="1"/>
      <protection hidden="1"/>
    </xf>
    <xf numFmtId="0" fontId="23" fillId="0" borderId="15" xfId="0" applyFont="1" applyBorder="1" applyAlignment="1" applyProtection="1">
      <alignment horizontal="center" vertical="center" shrinkToFit="1"/>
      <protection hidden="1"/>
    </xf>
    <xf numFmtId="0" fontId="7" fillId="5" borderId="79" xfId="0" applyFont="1" applyFill="1" applyBorder="1" applyAlignment="1" applyProtection="1">
      <alignment horizontal="center" vertical="center" shrinkToFit="1"/>
      <protection hidden="1"/>
    </xf>
    <xf numFmtId="0" fontId="7" fillId="5" borderId="136" xfId="0" applyFont="1" applyFill="1" applyBorder="1" applyAlignment="1" applyProtection="1">
      <alignment horizontal="center" vertical="center" shrinkToFit="1"/>
      <protection hidden="1"/>
    </xf>
    <xf numFmtId="0" fontId="7" fillId="0" borderId="44" xfId="0" applyFont="1" applyBorder="1" applyAlignment="1" applyProtection="1">
      <alignment horizontal="center" vertical="center" shrinkToFit="1"/>
      <protection locked="0"/>
    </xf>
    <xf numFmtId="0" fontId="7" fillId="0" borderId="58" xfId="0" applyFont="1" applyBorder="1" applyAlignment="1" applyProtection="1">
      <alignment horizontal="center" vertical="center" shrinkToFit="1"/>
      <protection locked="0"/>
    </xf>
    <xf numFmtId="0" fontId="7" fillId="5" borderId="103" xfId="0" applyFont="1" applyFill="1" applyBorder="1" applyAlignment="1" applyProtection="1">
      <alignment horizontal="center" vertical="center" textRotation="255" shrinkToFit="1"/>
      <protection hidden="1"/>
    </xf>
    <xf numFmtId="0" fontId="0" fillId="5" borderId="101" xfId="0" applyFill="1" applyBorder="1" applyAlignment="1" applyProtection="1">
      <alignment horizontal="center" vertical="center" textRotation="255" shrinkToFit="1"/>
      <protection hidden="1"/>
    </xf>
    <xf numFmtId="0" fontId="7" fillId="5" borderId="105" xfId="0" applyFont="1" applyFill="1" applyBorder="1" applyAlignment="1" applyProtection="1">
      <alignment horizontal="center" vertical="center" wrapText="1" shrinkToFit="1"/>
      <protection hidden="1"/>
    </xf>
    <xf numFmtId="0" fontId="0" fillId="5" borderId="135" xfId="0" applyFill="1" applyBorder="1" applyAlignment="1" applyProtection="1">
      <alignment horizontal="center" vertical="center" shrinkToFit="1"/>
      <protection hidden="1"/>
    </xf>
    <xf numFmtId="0" fontId="7" fillId="0" borderId="46" xfId="0" applyFont="1" applyBorder="1" applyAlignment="1" applyProtection="1">
      <alignment horizontal="center" vertical="center" shrinkToFit="1"/>
      <protection hidden="1"/>
    </xf>
    <xf numFmtId="0" fontId="7" fillId="0" borderId="47" xfId="0" applyFont="1" applyBorder="1" applyAlignment="1" applyProtection="1">
      <alignment horizontal="center" vertical="center" shrinkToFit="1"/>
      <protection hidden="1"/>
    </xf>
    <xf numFmtId="0" fontId="7" fillId="0" borderId="45" xfId="0" applyFont="1" applyBorder="1" applyAlignment="1" applyProtection="1">
      <alignment horizontal="center" vertical="center" shrinkToFit="1"/>
      <protection hidden="1"/>
    </xf>
    <xf numFmtId="0" fontId="23" fillId="0" borderId="130" xfId="0" applyFont="1" applyBorder="1" applyAlignment="1" applyProtection="1">
      <alignment horizontal="justify" vertical="center" shrinkToFit="1"/>
      <protection hidden="1"/>
    </xf>
    <xf numFmtId="0" fontId="23" fillId="0" borderId="130" xfId="0" applyFont="1" applyBorder="1" applyAlignment="1" applyProtection="1">
      <alignment vertical="center" shrinkToFit="1"/>
      <protection hidden="1"/>
    </xf>
    <xf numFmtId="0" fontId="23" fillId="0" borderId="42" xfId="0" applyFont="1" applyBorder="1" applyAlignment="1" applyProtection="1">
      <alignment vertical="center" shrinkToFit="1"/>
      <protection hidden="1"/>
    </xf>
    <xf numFmtId="0" fontId="28" fillId="0" borderId="29" xfId="0" applyFont="1" applyBorder="1" applyAlignment="1" applyProtection="1">
      <alignment horizontal="justify" vertical="center" shrinkToFit="1"/>
      <protection hidden="1"/>
    </xf>
    <xf numFmtId="0" fontId="28" fillId="0" borderId="29" xfId="0" applyFont="1" applyBorder="1" applyAlignment="1" applyProtection="1">
      <alignment vertical="center" shrinkToFit="1"/>
      <protection hidden="1"/>
    </xf>
    <xf numFmtId="0" fontId="28" fillId="0" borderId="58" xfId="0" applyFont="1" applyBorder="1" applyAlignment="1" applyProtection="1">
      <alignment vertical="center" shrinkToFit="1"/>
      <protection hidden="1"/>
    </xf>
    <xf numFmtId="0" fontId="23" fillId="0" borderId="99" xfId="0" applyFont="1" applyBorder="1" applyAlignment="1" applyProtection="1">
      <alignment horizontal="right" vertical="center" shrinkToFit="1"/>
      <protection hidden="1"/>
    </xf>
    <xf numFmtId="0" fontId="23" fillId="0" borderId="76" xfId="0" applyFont="1" applyBorder="1" applyAlignment="1" applyProtection="1">
      <alignment horizontal="right" vertical="center" shrinkToFit="1"/>
      <protection hidden="1"/>
    </xf>
    <xf numFmtId="0" fontId="23" fillId="0" borderId="23" xfId="0" applyFont="1" applyBorder="1" applyAlignment="1" applyProtection="1">
      <alignment horizontal="left" vertical="center" shrinkToFit="1"/>
      <protection hidden="1"/>
    </xf>
    <xf numFmtId="0" fontId="23" fillId="0" borderId="25" xfId="0" applyFont="1" applyBorder="1" applyAlignment="1" applyProtection="1">
      <alignment horizontal="left" vertical="center" shrinkToFit="1"/>
      <protection hidden="1"/>
    </xf>
    <xf numFmtId="0" fontId="23" fillId="0" borderId="10" xfId="0" applyFont="1" applyBorder="1" applyAlignment="1" applyProtection="1">
      <alignment horizontal="left" vertical="center" shrinkToFit="1"/>
      <protection hidden="1"/>
    </xf>
    <xf numFmtId="0" fontId="23" fillId="0" borderId="13" xfId="0" applyFont="1" applyBorder="1" applyAlignment="1" applyProtection="1">
      <alignment horizontal="left" vertical="center" shrinkToFit="1"/>
      <protection hidden="1"/>
    </xf>
    <xf numFmtId="0" fontId="23" fillId="0" borderId="23" xfId="0" applyFont="1" applyBorder="1" applyAlignment="1" applyProtection="1">
      <alignment horizontal="center" vertical="center" shrinkToFit="1"/>
      <protection hidden="1"/>
    </xf>
    <xf numFmtId="0" fontId="7" fillId="5" borderId="107" xfId="0" applyFont="1" applyFill="1" applyBorder="1" applyAlignment="1" applyProtection="1">
      <alignment horizontal="center" vertical="center" shrinkToFit="1"/>
      <protection hidden="1"/>
    </xf>
    <xf numFmtId="0" fontId="7" fillId="5" borderId="91" xfId="0" applyFont="1" applyFill="1" applyBorder="1" applyAlignment="1" applyProtection="1">
      <alignment horizontal="center" vertical="center" shrinkToFit="1"/>
      <protection hidden="1"/>
    </xf>
    <xf numFmtId="0" fontId="7" fillId="5" borderId="130" xfId="0" applyFont="1" applyFill="1" applyBorder="1" applyAlignment="1" applyProtection="1">
      <alignment horizontal="center" vertical="center" shrinkToFit="1"/>
      <protection hidden="1"/>
    </xf>
    <xf numFmtId="0" fontId="7" fillId="5" borderId="137" xfId="0" applyFont="1" applyFill="1" applyBorder="1" applyAlignment="1" applyProtection="1">
      <alignment horizontal="center" vertical="center" shrinkToFit="1"/>
      <protection hidden="1"/>
    </xf>
    <xf numFmtId="0" fontId="7" fillId="5" borderId="29" xfId="0" applyFont="1" applyFill="1" applyBorder="1" applyAlignment="1" applyProtection="1">
      <alignment horizontal="center" vertical="center" shrinkToFit="1"/>
      <protection hidden="1"/>
    </xf>
    <xf numFmtId="0" fontId="23" fillId="0" borderId="10" xfId="0" applyFont="1" applyBorder="1" applyAlignment="1" applyProtection="1">
      <alignment horizontal="center" vertical="center" shrinkToFit="1"/>
      <protection hidden="1"/>
    </xf>
    <xf numFmtId="0" fontId="7" fillId="5" borderId="101" xfId="0" applyFont="1" applyFill="1" applyBorder="1" applyAlignment="1" applyProtection="1">
      <alignment horizontal="center" vertical="center" shrinkToFit="1"/>
      <protection hidden="1"/>
    </xf>
    <xf numFmtId="0" fontId="7" fillId="5" borderId="109" xfId="0" applyFont="1" applyFill="1" applyBorder="1" applyAlignment="1" applyProtection="1">
      <alignment horizontal="center" vertical="center" shrinkToFit="1"/>
      <protection hidden="1"/>
    </xf>
    <xf numFmtId="0" fontId="7" fillId="5" borderId="59" xfId="0" applyFont="1" applyFill="1" applyBorder="1" applyAlignment="1" applyProtection="1">
      <alignment horizontal="center" vertical="center" shrinkToFit="1"/>
      <protection hidden="1"/>
    </xf>
    <xf numFmtId="0" fontId="7" fillId="5" borderId="52" xfId="0" applyFont="1" applyFill="1" applyBorder="1" applyAlignment="1" applyProtection="1">
      <alignment horizontal="center" vertical="center" shrinkToFit="1"/>
      <protection hidden="1"/>
    </xf>
    <xf numFmtId="0" fontId="7" fillId="5" borderId="41" xfId="0" applyFont="1" applyFill="1" applyBorder="1" applyAlignment="1" applyProtection="1">
      <alignment horizontal="center" vertical="center" shrinkToFit="1"/>
      <protection hidden="1"/>
    </xf>
    <xf numFmtId="0" fontId="23" fillId="0" borderId="130" xfId="0" applyFont="1" applyBorder="1" applyAlignment="1" applyProtection="1">
      <alignment horizontal="center" vertical="center" shrinkToFit="1"/>
      <protection hidden="1"/>
    </xf>
    <xf numFmtId="0" fontId="23" fillId="0" borderId="67" xfId="0" applyFont="1" applyBorder="1" applyAlignment="1" applyProtection="1">
      <alignment horizontal="center" vertical="center" shrinkToFit="1"/>
      <protection hidden="1"/>
    </xf>
    <xf numFmtId="0" fontId="7" fillId="5" borderId="57" xfId="0" applyFont="1" applyFill="1" applyBorder="1" applyAlignment="1" applyProtection="1">
      <alignment horizontal="center" vertical="center" shrinkToFit="1"/>
      <protection hidden="1"/>
    </xf>
    <xf numFmtId="0" fontId="23" fillId="0" borderId="29" xfId="0" applyFont="1" applyBorder="1" applyAlignment="1" applyProtection="1">
      <alignment horizontal="center" vertical="center" shrinkToFit="1"/>
      <protection hidden="1"/>
    </xf>
    <xf numFmtId="0" fontId="23" fillId="0" borderId="48" xfId="0" applyFont="1" applyBorder="1" applyAlignment="1" applyProtection="1">
      <alignment horizontal="center" vertical="center" shrinkToFit="1"/>
      <protection hidden="1"/>
    </xf>
    <xf numFmtId="0" fontId="7" fillId="5" borderId="98" xfId="0" applyFont="1" applyFill="1" applyBorder="1" applyAlignment="1" applyProtection="1">
      <alignment horizontal="center" vertical="center" shrinkToFit="1"/>
      <protection hidden="1"/>
    </xf>
    <xf numFmtId="0" fontId="7" fillId="5" borderId="75" xfId="0" applyFont="1" applyFill="1" applyBorder="1" applyAlignment="1" applyProtection="1">
      <alignment horizontal="center" vertical="center" shrinkToFit="1"/>
      <protection hidden="1"/>
    </xf>
    <xf numFmtId="0" fontId="7" fillId="0" borderId="28" xfId="0" applyFont="1" applyBorder="1" applyAlignment="1" applyProtection="1">
      <alignment horizontal="center" vertical="center" shrinkToFit="1"/>
      <protection hidden="1"/>
    </xf>
    <xf numFmtId="0" fontId="26" fillId="0" borderId="52" xfId="0" applyFont="1" applyBorder="1" applyAlignment="1" applyProtection="1">
      <alignment horizontal="center" vertical="center" shrinkToFit="1"/>
      <protection hidden="1"/>
    </xf>
    <xf numFmtId="0" fontId="26" fillId="0" borderId="66" xfId="0" applyFont="1" applyBorder="1" applyAlignment="1" applyProtection="1">
      <alignment horizontal="center" vertical="center" shrinkToFit="1"/>
      <protection hidden="1"/>
    </xf>
    <xf numFmtId="0" fontId="23" fillId="0" borderId="52" xfId="0" applyFont="1" applyBorder="1" applyAlignment="1" applyProtection="1">
      <alignment horizontal="center" vertical="center" shrinkToFit="1"/>
      <protection hidden="1"/>
    </xf>
    <xf numFmtId="0" fontId="23" fillId="0" borderId="110" xfId="0" applyFont="1" applyBorder="1" applyAlignment="1" applyProtection="1">
      <alignment horizontal="center" vertical="center" shrinkToFit="1"/>
      <protection hidden="1"/>
    </xf>
    <xf numFmtId="0" fontId="7" fillId="5" borderId="43" xfId="0" applyFont="1" applyFill="1" applyBorder="1" applyAlignment="1" applyProtection="1">
      <alignment horizontal="center" vertical="center" shrinkToFit="1"/>
      <protection hidden="1"/>
    </xf>
    <xf numFmtId="0" fontId="7" fillId="5" borderId="5" xfId="0" applyFont="1" applyFill="1" applyBorder="1" applyAlignment="1" applyProtection="1">
      <alignment horizontal="center" vertical="center" shrinkToFit="1"/>
      <protection hidden="1"/>
    </xf>
    <xf numFmtId="0" fontId="7" fillId="5" borderId="108" xfId="0" applyFont="1" applyFill="1" applyBorder="1" applyAlignment="1" applyProtection="1">
      <alignment horizontal="center" vertical="center" shrinkToFit="1"/>
      <protection hidden="1"/>
    </xf>
    <xf numFmtId="0" fontId="7" fillId="5" borderId="83" xfId="0" applyFont="1" applyFill="1" applyBorder="1" applyAlignment="1" applyProtection="1">
      <alignment horizontal="center" vertical="center" shrinkToFit="1"/>
      <protection hidden="1"/>
    </xf>
    <xf numFmtId="0" fontId="29" fillId="0" borderId="99" xfId="0" applyFont="1" applyBorder="1" applyAlignment="1" applyProtection="1">
      <alignment horizontal="left" vertical="center" shrinkToFit="1"/>
      <protection hidden="1"/>
    </xf>
    <xf numFmtId="0" fontId="29" fillId="0" borderId="23" xfId="0" applyFont="1" applyBorder="1" applyAlignment="1" applyProtection="1">
      <alignment horizontal="left" vertical="center" shrinkToFit="1"/>
      <protection hidden="1"/>
    </xf>
    <xf numFmtId="0" fontId="29" fillId="0" borderId="21" xfId="0" applyFont="1" applyBorder="1" applyAlignment="1" applyProtection="1">
      <alignment horizontal="left" vertical="center" shrinkToFit="1"/>
      <protection hidden="1"/>
    </xf>
    <xf numFmtId="0" fontId="29" fillId="0" borderId="66" xfId="0" applyFont="1" applyBorder="1" applyAlignment="1" applyProtection="1">
      <alignment horizontal="left" vertical="center" shrinkToFit="1"/>
      <protection hidden="1"/>
    </xf>
    <xf numFmtId="0" fontId="29" fillId="0" borderId="0" xfId="0" applyFont="1" applyBorder="1" applyAlignment="1" applyProtection="1">
      <alignment horizontal="left" vertical="center" shrinkToFit="1"/>
      <protection hidden="1"/>
    </xf>
    <xf numFmtId="0" fontId="29" fillId="0" borderId="14" xfId="0" applyFont="1" applyBorder="1" applyAlignment="1" applyProtection="1">
      <alignment horizontal="left" vertical="center" shrinkToFit="1"/>
      <protection hidden="1"/>
    </xf>
    <xf numFmtId="0" fontId="29" fillId="0" borderId="76" xfId="0" applyFont="1" applyBorder="1" applyAlignment="1" applyProtection="1">
      <alignment horizontal="left" vertical="center" shrinkToFit="1"/>
      <protection hidden="1"/>
    </xf>
    <xf numFmtId="0" fontId="29" fillId="0" borderId="10" xfId="0" applyFont="1" applyBorder="1" applyAlignment="1" applyProtection="1">
      <alignment horizontal="left" vertical="center" shrinkToFit="1"/>
      <protection hidden="1"/>
    </xf>
    <xf numFmtId="0" fontId="29" fillId="0" borderId="11" xfId="0" applyFont="1" applyBorder="1" applyAlignment="1" applyProtection="1">
      <alignment horizontal="left" vertical="center" shrinkToFit="1"/>
      <protection hidden="1"/>
    </xf>
    <xf numFmtId="0" fontId="7" fillId="5" borderId="78" xfId="0" applyFont="1" applyFill="1" applyBorder="1" applyAlignment="1" applyProtection="1">
      <alignment horizontal="center" vertical="center" shrinkToFit="1"/>
      <protection hidden="1"/>
    </xf>
    <xf numFmtId="0" fontId="7" fillId="5" borderId="80" xfId="0" applyFont="1" applyFill="1" applyBorder="1" applyAlignment="1" applyProtection="1">
      <alignment horizontal="center" vertical="center" shrinkToFit="1"/>
      <protection hidden="1"/>
    </xf>
    <xf numFmtId="0" fontId="7" fillId="5" borderId="82" xfId="0" applyFont="1" applyFill="1" applyBorder="1" applyAlignment="1" applyProtection="1">
      <alignment horizontal="center" vertical="center" shrinkToFit="1"/>
      <protection hidden="1"/>
    </xf>
    <xf numFmtId="0" fontId="23" fillId="0" borderId="68" xfId="0" applyFont="1" applyBorder="1" applyAlignment="1" applyProtection="1">
      <alignment horizontal="center" vertical="center" shrinkToFit="1"/>
      <protection hidden="1"/>
    </xf>
    <xf numFmtId="0" fontId="23" fillId="0" borderId="83" xfId="0" applyFont="1" applyBorder="1" applyAlignment="1" applyProtection="1">
      <alignment horizontal="center" vertical="center" shrinkToFit="1"/>
      <protection hidden="1"/>
    </xf>
    <xf numFmtId="0" fontId="23" fillId="0" borderId="131" xfId="0" applyFont="1" applyBorder="1" applyAlignment="1" applyProtection="1">
      <alignment horizontal="center" vertical="center" shrinkToFit="1"/>
      <protection hidden="1"/>
    </xf>
    <xf numFmtId="0" fontId="23" fillId="0" borderId="42" xfId="0" applyFont="1" applyBorder="1" applyAlignment="1" applyProtection="1">
      <alignment horizontal="center" vertical="center" shrinkToFit="1"/>
      <protection hidden="1"/>
    </xf>
    <xf numFmtId="0" fontId="23" fillId="0" borderId="134" xfId="0" applyFont="1" applyBorder="1" applyAlignment="1" applyProtection="1">
      <alignment horizontal="center" vertical="center" shrinkToFit="1"/>
      <protection hidden="1"/>
    </xf>
    <xf numFmtId="0" fontId="23" fillId="0" borderId="132" xfId="0" applyFont="1" applyBorder="1" applyAlignment="1" applyProtection="1">
      <alignment horizontal="center" vertical="center" shrinkToFit="1"/>
      <protection hidden="1"/>
    </xf>
    <xf numFmtId="0" fontId="13" fillId="0" borderId="130" xfId="0" applyFont="1" applyBorder="1" applyAlignment="1" applyProtection="1">
      <alignment horizontal="center" vertical="center" shrinkToFit="1"/>
      <protection hidden="1"/>
    </xf>
    <xf numFmtId="0" fontId="13" fillId="0" borderId="67" xfId="0" applyFont="1" applyBorder="1" applyAlignment="1" applyProtection="1">
      <alignment horizontal="center" vertical="center" shrinkToFit="1"/>
      <protection hidden="1"/>
    </xf>
    <xf numFmtId="0" fontId="3" fillId="0" borderId="38" xfId="0" applyFont="1" applyBorder="1" applyAlignment="1" applyProtection="1">
      <alignment horizontal="center" vertical="center"/>
      <protection hidden="1"/>
    </xf>
    <xf numFmtId="0" fontId="3" fillId="0" borderId="45" xfId="0" applyFont="1" applyBorder="1" applyAlignment="1" applyProtection="1">
      <alignment horizontal="center" vertical="center" shrinkToFit="1"/>
      <protection hidden="1"/>
    </xf>
    <xf numFmtId="0" fontId="3" fillId="0" borderId="46" xfId="0" applyFont="1" applyBorder="1" applyAlignment="1" applyProtection="1">
      <alignment horizontal="center" vertical="center" shrinkToFit="1"/>
      <protection hidden="1"/>
    </xf>
    <xf numFmtId="0" fontId="3" fillId="0" borderId="47" xfId="0" applyFont="1" applyBorder="1" applyAlignment="1" applyProtection="1">
      <alignment horizontal="center" vertical="center" shrinkToFit="1"/>
      <protection hidden="1"/>
    </xf>
    <xf numFmtId="0" fontId="3" fillId="5" borderId="79" xfId="0" applyFont="1" applyFill="1" applyBorder="1" applyAlignment="1" applyProtection="1">
      <alignment horizontal="center" vertical="center" shrinkToFit="1"/>
      <protection hidden="1"/>
    </xf>
    <xf numFmtId="0" fontId="3" fillId="5" borderId="136" xfId="0" applyFont="1" applyFill="1" applyBorder="1" applyAlignment="1" applyProtection="1">
      <alignment horizontal="center" vertical="center" shrinkToFit="1"/>
      <protection hidden="1"/>
    </xf>
    <xf numFmtId="0" fontId="13" fillId="0" borderId="23" xfId="0" applyFont="1" applyBorder="1" applyAlignment="1" applyProtection="1">
      <alignment horizontal="center" vertical="center" shrinkToFit="1"/>
      <protection hidden="1"/>
    </xf>
    <xf numFmtId="0" fontId="13" fillId="0" borderId="0" xfId="0" applyFont="1" applyBorder="1" applyAlignment="1" applyProtection="1">
      <alignment horizontal="center" vertical="center" shrinkToFit="1"/>
      <protection hidden="1"/>
    </xf>
    <xf numFmtId="0" fontId="13" fillId="0" borderId="23" xfId="0" applyFont="1" applyBorder="1" applyAlignment="1" applyProtection="1">
      <alignment horizontal="left" vertical="center" shrinkToFit="1"/>
      <protection hidden="1"/>
    </xf>
    <xf numFmtId="0" fontId="13" fillId="0" borderId="25" xfId="0" applyFont="1" applyBorder="1" applyAlignment="1" applyProtection="1">
      <alignment horizontal="left" vertical="center" shrinkToFit="1"/>
      <protection hidden="1"/>
    </xf>
    <xf numFmtId="0" fontId="13" fillId="0" borderId="0" xfId="0" applyFont="1" applyBorder="1" applyAlignment="1" applyProtection="1">
      <alignment horizontal="left" vertical="center" shrinkToFit="1"/>
      <protection hidden="1"/>
    </xf>
    <xf numFmtId="0" fontId="13" fillId="0" borderId="15" xfId="0" applyFont="1" applyBorder="1" applyAlignment="1" applyProtection="1">
      <alignment horizontal="left" vertical="center" shrinkToFit="1"/>
      <protection hidden="1"/>
    </xf>
    <xf numFmtId="0" fontId="13" fillId="0" borderId="79" xfId="0" applyFont="1" applyBorder="1" applyAlignment="1" applyProtection="1">
      <alignment horizontal="center" vertical="center" shrinkToFit="1"/>
      <protection hidden="1"/>
    </xf>
    <xf numFmtId="0" fontId="13" fillId="0" borderId="39" xfId="0" applyFont="1" applyBorder="1" applyAlignment="1" applyProtection="1">
      <alignment horizontal="center" vertical="center" shrinkToFit="1"/>
      <protection hidden="1"/>
    </xf>
    <xf numFmtId="0" fontId="13" fillId="0" borderId="78" xfId="0" applyFont="1" applyBorder="1" applyAlignment="1" applyProtection="1">
      <alignment horizontal="center" vertical="center" shrinkToFit="1"/>
      <protection hidden="1"/>
    </xf>
    <xf numFmtId="0" fontId="13" fillId="0" borderId="140" xfId="0" applyFont="1" applyBorder="1" applyAlignment="1" applyProtection="1">
      <alignment horizontal="center" vertical="center" shrinkToFit="1"/>
      <protection hidden="1"/>
    </xf>
    <xf numFmtId="0" fontId="13" fillId="0" borderId="139" xfId="0" applyFont="1" applyBorder="1" applyAlignment="1" applyProtection="1">
      <alignment horizontal="center" vertical="center" shrinkToFit="1"/>
      <protection hidden="1"/>
    </xf>
    <xf numFmtId="0" fontId="13" fillId="0" borderId="136" xfId="0" applyFont="1" applyBorder="1" applyAlignment="1" applyProtection="1">
      <alignment horizontal="center" vertical="center" shrinkToFit="1"/>
      <protection hidden="1"/>
    </xf>
    <xf numFmtId="0" fontId="13" fillId="0" borderId="99" xfId="0" applyFont="1" applyBorder="1" applyAlignment="1" applyProtection="1">
      <alignment horizontal="right" vertical="center" shrinkToFit="1"/>
      <protection hidden="1"/>
    </xf>
    <xf numFmtId="0" fontId="13" fillId="0" borderId="76" xfId="0" applyFont="1" applyBorder="1" applyAlignment="1" applyProtection="1">
      <alignment horizontal="right" vertical="center" shrinkToFit="1"/>
      <protection hidden="1"/>
    </xf>
    <xf numFmtId="0" fontId="3" fillId="5" borderId="107" xfId="0" applyFont="1" applyFill="1" applyBorder="1" applyAlignment="1" applyProtection="1">
      <alignment horizontal="center" vertical="center" shrinkToFit="1"/>
      <protection hidden="1"/>
    </xf>
    <xf numFmtId="0" fontId="7" fillId="0" borderId="37" xfId="0" applyFont="1" applyBorder="1" applyAlignment="1" applyProtection="1">
      <alignment horizontal="center" vertical="center" shrinkToFit="1"/>
      <protection hidden="1"/>
    </xf>
    <xf numFmtId="0" fontId="3" fillId="0" borderId="28" xfId="0" applyFont="1" applyBorder="1" applyAlignment="1" applyProtection="1">
      <alignment horizontal="center" vertical="center" wrapText="1"/>
      <protection hidden="1"/>
    </xf>
    <xf numFmtId="0" fontId="13" fillId="0" borderId="67" xfId="0" applyFont="1" applyBorder="1" applyAlignment="1" applyProtection="1">
      <alignment horizontal="left" vertical="center" shrinkToFit="1"/>
      <protection hidden="1"/>
    </xf>
    <xf numFmtId="0" fontId="13" fillId="0" borderId="68" xfId="0" applyFont="1" applyBorder="1" applyAlignment="1" applyProtection="1">
      <alignment horizontal="left" vertical="center" shrinkToFit="1"/>
      <protection hidden="1"/>
    </xf>
    <xf numFmtId="0" fontId="13" fillId="0" borderId="69" xfId="0" applyFont="1" applyBorder="1" applyAlignment="1" applyProtection="1">
      <alignment horizontal="left" vertical="center" shrinkToFit="1"/>
      <protection hidden="1"/>
    </xf>
    <xf numFmtId="0" fontId="13" fillId="0" borderId="29" xfId="0" applyFont="1" applyBorder="1" applyAlignment="1" applyProtection="1">
      <alignment horizontal="center" vertical="center" shrinkToFit="1"/>
      <protection hidden="1"/>
    </xf>
    <xf numFmtId="0" fontId="13" fillId="0" borderId="48" xfId="0" applyFont="1" applyBorder="1" applyAlignment="1" applyProtection="1">
      <alignment horizontal="center" vertical="center" shrinkToFit="1"/>
      <protection hidden="1"/>
    </xf>
    <xf numFmtId="0" fontId="13" fillId="0" borderId="58" xfId="0" applyFont="1" applyBorder="1" applyAlignment="1" applyProtection="1">
      <alignment horizontal="center" vertical="center" shrinkToFit="1"/>
      <protection hidden="1"/>
    </xf>
    <xf numFmtId="0" fontId="7" fillId="0" borderId="37" xfId="0" applyFont="1" applyBorder="1" applyAlignment="1" applyProtection="1">
      <alignment horizontal="center" vertical="center"/>
      <protection hidden="1"/>
    </xf>
    <xf numFmtId="0" fontId="16" fillId="0" borderId="37" xfId="0" applyFont="1" applyBorder="1" applyAlignment="1" applyProtection="1">
      <alignment horizontal="center" vertical="center"/>
      <protection hidden="1"/>
    </xf>
    <xf numFmtId="0" fontId="3" fillId="5" borderId="41" xfId="0" applyFont="1" applyFill="1" applyBorder="1" applyAlignment="1" applyProtection="1">
      <alignment horizontal="center" vertical="center" shrinkToFit="1"/>
      <protection hidden="1"/>
    </xf>
    <xf numFmtId="0" fontId="3" fillId="5" borderId="57" xfId="0" applyFont="1" applyFill="1" applyBorder="1" applyAlignment="1" applyProtection="1">
      <alignment horizontal="center" vertical="center" shrinkToFit="1"/>
      <protection hidden="1"/>
    </xf>
    <xf numFmtId="0" fontId="13" fillId="0" borderId="10" xfId="0" applyFont="1" applyBorder="1" applyAlignment="1" applyProtection="1">
      <alignment horizontal="left" vertical="center" shrinkToFit="1"/>
      <protection hidden="1"/>
    </xf>
    <xf numFmtId="0" fontId="13" fillId="0" borderId="13" xfId="0" applyFont="1" applyBorder="1" applyAlignment="1" applyProtection="1">
      <alignment horizontal="left" vertical="center" shrinkToFit="1"/>
      <protection hidden="1"/>
    </xf>
    <xf numFmtId="0" fontId="3" fillId="5" borderId="105" xfId="0" applyFont="1" applyFill="1" applyBorder="1" applyAlignment="1" applyProtection="1">
      <alignment horizontal="center" vertical="center" wrapText="1" shrinkToFit="1"/>
      <protection hidden="1"/>
    </xf>
    <xf numFmtId="0" fontId="3" fillId="0" borderId="135" xfId="0" applyFont="1" applyBorder="1" applyAlignment="1" applyProtection="1">
      <alignment horizontal="center" vertical="center" shrinkToFit="1"/>
      <protection hidden="1"/>
    </xf>
    <xf numFmtId="0" fontId="13" fillId="0" borderId="42" xfId="0" applyFont="1" applyBorder="1" applyAlignment="1" applyProtection="1">
      <alignment horizontal="center" vertical="center" shrinkToFit="1"/>
      <protection hidden="1"/>
    </xf>
    <xf numFmtId="0" fontId="3" fillId="5" borderId="60" xfId="0" applyFont="1" applyFill="1" applyBorder="1" applyAlignment="1" applyProtection="1">
      <alignment horizontal="center" vertical="center" shrinkToFit="1"/>
      <protection hidden="1"/>
    </xf>
    <xf numFmtId="0" fontId="3" fillId="5" borderId="30" xfId="0" applyFont="1" applyFill="1" applyBorder="1" applyAlignment="1" applyProtection="1">
      <alignment horizontal="center" vertical="center" shrinkToFit="1"/>
      <protection hidden="1"/>
    </xf>
    <xf numFmtId="0" fontId="3" fillId="5" borderId="93" xfId="0" applyFont="1" applyFill="1" applyBorder="1" applyAlignment="1" applyProtection="1">
      <alignment horizontal="center" vertical="center" shrinkToFit="1"/>
      <protection hidden="1"/>
    </xf>
    <xf numFmtId="0" fontId="3" fillId="5" borderId="95" xfId="0" applyFont="1" applyFill="1" applyBorder="1" applyAlignment="1" applyProtection="1">
      <alignment horizontal="center" vertical="center" shrinkToFit="1"/>
      <protection hidden="1"/>
    </xf>
    <xf numFmtId="0" fontId="3" fillId="5" borderId="73" xfId="0" applyFont="1" applyFill="1" applyBorder="1" applyAlignment="1" applyProtection="1">
      <alignment horizontal="center" vertical="center" shrinkToFit="1"/>
      <protection hidden="1"/>
    </xf>
    <xf numFmtId="0" fontId="13" fillId="0" borderId="73" xfId="0" applyFont="1" applyBorder="1" applyAlignment="1" applyProtection="1">
      <alignment horizontal="center" vertical="center" shrinkToFit="1"/>
      <protection hidden="1"/>
    </xf>
    <xf numFmtId="0" fontId="13" fillId="0" borderId="77" xfId="0" applyFont="1" applyBorder="1" applyAlignment="1" applyProtection="1">
      <alignment horizontal="center" vertical="center" shrinkToFit="1"/>
      <protection hidden="1"/>
    </xf>
    <xf numFmtId="0" fontId="3" fillId="0" borderId="73" xfId="0" applyFont="1" applyBorder="1" applyAlignment="1" applyProtection="1">
      <alignment horizontal="center" vertical="center" shrinkToFit="1"/>
      <protection hidden="1"/>
    </xf>
    <xf numFmtId="0" fontId="3" fillId="0" borderId="102" xfId="0" applyFont="1" applyBorder="1" applyAlignment="1" applyProtection="1">
      <alignment horizontal="center" vertical="center" shrinkToFit="1"/>
      <protection hidden="1"/>
    </xf>
    <xf numFmtId="0" fontId="3" fillId="5" borderId="43" xfId="0" applyFont="1" applyFill="1" applyBorder="1" applyAlignment="1" applyProtection="1">
      <alignment horizontal="center" vertical="center" shrinkToFit="1"/>
      <protection hidden="1"/>
    </xf>
    <xf numFmtId="0" fontId="3" fillId="5" borderId="5" xfId="0" applyFont="1" applyFill="1" applyBorder="1" applyAlignment="1" applyProtection="1">
      <alignment horizontal="center" vertical="center" shrinkToFit="1"/>
      <protection hidden="1"/>
    </xf>
    <xf numFmtId="0" fontId="3" fillId="5" borderId="29" xfId="0" applyFont="1" applyFill="1" applyBorder="1" applyAlignment="1" applyProtection="1">
      <alignment horizontal="center" vertical="center" shrinkToFit="1"/>
      <protection hidden="1"/>
    </xf>
    <xf numFmtId="0" fontId="3" fillId="5" borderId="98" xfId="0" applyFont="1" applyFill="1" applyBorder="1" applyAlignment="1" applyProtection="1">
      <alignment horizontal="center" vertical="center" shrinkToFit="1"/>
      <protection hidden="1"/>
    </xf>
    <xf numFmtId="0" fontId="3" fillId="5" borderId="75" xfId="0" applyFont="1" applyFill="1" applyBorder="1" applyAlignment="1" applyProtection="1">
      <alignment horizontal="center" vertical="center" shrinkToFit="1"/>
      <protection hidden="1"/>
    </xf>
    <xf numFmtId="0" fontId="3" fillId="5" borderId="101" xfId="0" applyFont="1" applyFill="1" applyBorder="1" applyAlignment="1" applyProtection="1">
      <alignment horizontal="center" vertical="center" shrinkToFit="1"/>
      <protection hidden="1"/>
    </xf>
    <xf numFmtId="0" fontId="3" fillId="5" borderId="109" xfId="0" applyFont="1" applyFill="1" applyBorder="1" applyAlignment="1" applyProtection="1">
      <alignment horizontal="center" vertical="center" shrinkToFit="1"/>
      <protection hidden="1"/>
    </xf>
    <xf numFmtId="0" fontId="13" fillId="0" borderId="10" xfId="0" applyFont="1" applyBorder="1" applyAlignment="1" applyProtection="1">
      <alignment horizontal="center" vertical="center" shrinkToFit="1"/>
      <protection hidden="1"/>
    </xf>
    <xf numFmtId="0" fontId="13" fillId="0" borderId="66" xfId="0" applyFont="1" applyBorder="1" applyAlignment="1" applyProtection="1">
      <alignment horizontal="left" vertical="center" shrinkToFit="1"/>
      <protection hidden="1"/>
    </xf>
    <xf numFmtId="0" fontId="3" fillId="5" borderId="138" xfId="0" applyFont="1" applyFill="1" applyBorder="1" applyAlignment="1" applyProtection="1">
      <alignment horizontal="center" vertical="center" shrinkToFit="1"/>
      <protection hidden="1"/>
    </xf>
    <xf numFmtId="0" fontId="3" fillId="5" borderId="80" xfId="0" applyFont="1" applyFill="1" applyBorder="1" applyAlignment="1" applyProtection="1">
      <alignment horizontal="center" vertical="center" shrinkToFit="1"/>
      <protection hidden="1"/>
    </xf>
    <xf numFmtId="0" fontId="3" fillId="5" borderId="82" xfId="0" applyFont="1" applyFill="1" applyBorder="1" applyAlignment="1" applyProtection="1">
      <alignment horizontal="center" vertical="center" shrinkToFit="1"/>
      <protection hidden="1"/>
    </xf>
    <xf numFmtId="0" fontId="31" fillId="0" borderId="1" xfId="0" applyFont="1" applyBorder="1" applyAlignment="1" applyProtection="1">
      <alignment horizontal="center" vertical="center" shrinkToFit="1"/>
      <protection hidden="1"/>
    </xf>
    <xf numFmtId="0" fontId="31" fillId="0" borderId="2" xfId="0" applyFont="1" applyBorder="1" applyAlignment="1" applyProtection="1">
      <alignment horizontal="center" vertical="center" shrinkToFit="1"/>
      <protection hidden="1"/>
    </xf>
    <xf numFmtId="0" fontId="31" fillId="0" borderId="3" xfId="0" applyFont="1" applyBorder="1" applyAlignment="1" applyProtection="1">
      <alignment horizontal="center" vertical="center" shrinkToFit="1"/>
      <protection hidden="1"/>
    </xf>
  </cellXfs>
  <cellStyles count="2">
    <cellStyle name="一般" xfId="0" builtinId="0"/>
    <cellStyle name="一般 2" xfId="1"/>
  </cellStyles>
  <dxfs count="6"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</dxfs>
  <tableStyles count="0" defaultTableStyle="TableStyleMedium2" defaultPivotStyle="PivotStyleLight16"/>
  <colors>
    <mruColors>
      <color rgb="FF0000FF"/>
      <color rgb="FFCCEC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3"/>
  <sheetViews>
    <sheetView tabSelected="1" workbookViewId="0">
      <pane xSplit="15" ySplit="4" topLeftCell="P8" activePane="bottomRight" state="frozen"/>
      <selection pane="topRight" activeCell="O1" sqref="O1"/>
      <selection pane="bottomLeft" activeCell="A5" sqref="A5"/>
      <selection pane="bottomRight" activeCell="N8" sqref="N8:O8"/>
    </sheetView>
  </sheetViews>
  <sheetFormatPr defaultColWidth="9" defaultRowHeight="16.2"/>
  <cols>
    <col min="1" max="1" width="6.33203125" style="14" customWidth="1"/>
    <col min="2" max="4" width="6.33203125" style="14" hidden="1" customWidth="1"/>
    <col min="5" max="10" width="9" style="14"/>
    <col min="11" max="14" width="9" style="14" customWidth="1"/>
    <col min="15" max="21" width="9" style="14"/>
    <col min="22" max="22" width="9.21875" style="14" bestFit="1" customWidth="1"/>
    <col min="23" max="24" width="9" style="14"/>
    <col min="25" max="25" width="0" style="14" hidden="1" customWidth="1"/>
    <col min="26" max="16384" width="9" style="14"/>
  </cols>
  <sheetData>
    <row r="1" spans="1:25" ht="30" customHeight="1">
      <c r="A1" s="188" t="str">
        <f>IF(OR(F5="",F6="",F7=""),"",CONCATENATE(F5,F6,F7))</f>
        <v>臺南市西港區後營國小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  <c r="S1" s="188"/>
      <c r="T1" s="188"/>
      <c r="U1" s="188"/>
      <c r="V1" s="188"/>
    </row>
    <row r="2" spans="1:25" ht="16.8" thickBot="1"/>
    <row r="3" spans="1:25" ht="24.9" customHeight="1" thickTop="1">
      <c r="A3" s="198" t="s">
        <v>117</v>
      </c>
      <c r="B3" s="245"/>
      <c r="C3" s="245"/>
      <c r="D3" s="245"/>
      <c r="E3" s="199"/>
      <c r="F3" s="199"/>
      <c r="G3" s="200"/>
      <c r="H3" s="50"/>
      <c r="I3" s="198" t="s">
        <v>122</v>
      </c>
      <c r="J3" s="199"/>
      <c r="K3" s="200"/>
      <c r="L3" s="50"/>
      <c r="M3" s="198" t="s">
        <v>128</v>
      </c>
      <c r="N3" s="199"/>
      <c r="O3" s="200"/>
      <c r="P3" s="50"/>
      <c r="Q3" s="198" t="s">
        <v>201</v>
      </c>
      <c r="R3" s="215"/>
      <c r="S3" s="216"/>
      <c r="T3" s="50"/>
      <c r="U3" s="238" t="s">
        <v>170</v>
      </c>
      <c r="V3" s="239"/>
      <c r="W3" s="240"/>
      <c r="X3" s="46"/>
      <c r="Y3" s="46"/>
    </row>
    <row r="4" spans="1:25" ht="24.9" customHeight="1">
      <c r="A4" s="217" t="s">
        <v>106</v>
      </c>
      <c r="B4" s="237"/>
      <c r="C4" s="237"/>
      <c r="D4" s="237"/>
      <c r="E4" s="201"/>
      <c r="F4" s="201" t="s">
        <v>107</v>
      </c>
      <c r="G4" s="202"/>
      <c r="H4" s="50"/>
      <c r="I4" s="217" t="s">
        <v>118</v>
      </c>
      <c r="J4" s="201"/>
      <c r="K4" s="51" t="s">
        <v>123</v>
      </c>
      <c r="L4" s="50"/>
      <c r="M4" s="52" t="s">
        <v>106</v>
      </c>
      <c r="N4" s="201" t="s">
        <v>107</v>
      </c>
      <c r="O4" s="202"/>
      <c r="P4" s="50"/>
      <c r="Q4" s="217" t="s">
        <v>196</v>
      </c>
      <c r="R4" s="218"/>
      <c r="S4" s="51" t="s">
        <v>200</v>
      </c>
      <c r="T4" s="50"/>
      <c r="U4" s="53" t="s">
        <v>165</v>
      </c>
      <c r="V4" s="54" t="s">
        <v>166</v>
      </c>
      <c r="W4" s="55" t="s">
        <v>167</v>
      </c>
      <c r="X4" s="46"/>
      <c r="Y4" s="46"/>
    </row>
    <row r="5" spans="1:25" ht="24.9" customHeight="1">
      <c r="A5" s="217" t="s">
        <v>102</v>
      </c>
      <c r="B5" s="237"/>
      <c r="C5" s="237"/>
      <c r="D5" s="237"/>
      <c r="E5" s="201"/>
      <c r="F5" s="191" t="s">
        <v>103</v>
      </c>
      <c r="G5" s="192"/>
      <c r="H5" s="50"/>
      <c r="I5" s="223" t="s">
        <v>121</v>
      </c>
      <c r="J5" s="224"/>
      <c r="K5" s="71">
        <v>1600</v>
      </c>
      <c r="L5" s="50"/>
      <c r="M5" s="52" t="s">
        <v>127</v>
      </c>
      <c r="N5" s="191" t="s">
        <v>296</v>
      </c>
      <c r="O5" s="192"/>
      <c r="P5" s="50"/>
      <c r="Q5" s="219" t="s">
        <v>197</v>
      </c>
      <c r="R5" s="220"/>
      <c r="S5" s="73"/>
      <c r="T5" s="50"/>
      <c r="U5" s="56" t="s">
        <v>165</v>
      </c>
      <c r="V5" s="57" t="s">
        <v>174</v>
      </c>
      <c r="W5" s="58" t="s">
        <v>168</v>
      </c>
      <c r="X5" s="46"/>
      <c r="Y5" s="46"/>
    </row>
    <row r="6" spans="1:25" ht="24.9" customHeight="1">
      <c r="A6" s="217" t="s">
        <v>104</v>
      </c>
      <c r="B6" s="237"/>
      <c r="C6" s="237"/>
      <c r="D6" s="237"/>
      <c r="E6" s="201"/>
      <c r="F6" s="191" t="s">
        <v>291</v>
      </c>
      <c r="G6" s="192"/>
      <c r="H6" s="50"/>
      <c r="I6" s="223" t="s">
        <v>120</v>
      </c>
      <c r="J6" s="224"/>
      <c r="K6" s="71">
        <v>1800</v>
      </c>
      <c r="L6" s="50"/>
      <c r="M6" s="52" t="s">
        <v>62</v>
      </c>
      <c r="N6" s="191" t="s">
        <v>297</v>
      </c>
      <c r="O6" s="192"/>
      <c r="P6" s="50"/>
      <c r="Q6" s="219" t="s">
        <v>198</v>
      </c>
      <c r="R6" s="220"/>
      <c r="S6" s="73"/>
      <c r="T6" s="50"/>
      <c r="U6" s="56"/>
      <c r="V6" s="57" t="s">
        <v>175</v>
      </c>
      <c r="W6" s="58" t="s">
        <v>169</v>
      </c>
      <c r="X6" s="46"/>
      <c r="Y6" s="46"/>
    </row>
    <row r="7" spans="1:25" ht="24.9" customHeight="1">
      <c r="A7" s="217" t="s">
        <v>105</v>
      </c>
      <c r="B7" s="237"/>
      <c r="C7" s="237"/>
      <c r="D7" s="237"/>
      <c r="E7" s="201"/>
      <c r="F7" s="191" t="s">
        <v>292</v>
      </c>
      <c r="G7" s="192"/>
      <c r="H7" s="50"/>
      <c r="I7" s="223" t="s">
        <v>119</v>
      </c>
      <c r="J7" s="224"/>
      <c r="K7" s="71">
        <v>2200</v>
      </c>
      <c r="L7" s="50"/>
      <c r="M7" s="52" t="s">
        <v>124</v>
      </c>
      <c r="N7" s="191" t="s">
        <v>298</v>
      </c>
      <c r="O7" s="192"/>
      <c r="P7" s="50"/>
      <c r="Q7" s="219" t="s">
        <v>199</v>
      </c>
      <c r="R7" s="220"/>
      <c r="S7" s="73"/>
      <c r="T7" s="50"/>
      <c r="U7" s="56"/>
      <c r="V7" s="57"/>
      <c r="W7" s="58" t="s">
        <v>176</v>
      </c>
      <c r="X7" s="46"/>
      <c r="Y7" s="46"/>
    </row>
    <row r="8" spans="1:25" ht="24.9" customHeight="1">
      <c r="A8" s="217" t="s">
        <v>108</v>
      </c>
      <c r="B8" s="237"/>
      <c r="C8" s="237"/>
      <c r="D8" s="237"/>
      <c r="E8" s="201"/>
      <c r="F8" s="191">
        <v>231</v>
      </c>
      <c r="G8" s="192"/>
      <c r="H8" s="50"/>
      <c r="I8" s="223"/>
      <c r="J8" s="224"/>
      <c r="K8" s="71"/>
      <c r="L8" s="50"/>
      <c r="M8" s="52" t="s">
        <v>125</v>
      </c>
      <c r="N8" s="191" t="s">
        <v>301</v>
      </c>
      <c r="O8" s="192"/>
      <c r="P8" s="50"/>
      <c r="Q8" s="219"/>
      <c r="R8" s="220"/>
      <c r="S8" s="73"/>
      <c r="T8" s="50"/>
      <c r="U8" s="56"/>
      <c r="V8" s="57"/>
      <c r="W8" s="58"/>
      <c r="X8" s="46"/>
      <c r="Y8" s="46"/>
    </row>
    <row r="9" spans="1:25" ht="24.9" customHeight="1">
      <c r="A9" s="217" t="s">
        <v>109</v>
      </c>
      <c r="B9" s="237"/>
      <c r="C9" s="237"/>
      <c r="D9" s="237"/>
      <c r="E9" s="201"/>
      <c r="F9" s="191" t="s">
        <v>110</v>
      </c>
      <c r="G9" s="192"/>
      <c r="H9" s="50"/>
      <c r="I9" s="223"/>
      <c r="J9" s="224"/>
      <c r="K9" s="71"/>
      <c r="L9" s="50"/>
      <c r="M9" s="52" t="s">
        <v>64</v>
      </c>
      <c r="N9" s="191"/>
      <c r="O9" s="192"/>
      <c r="P9" s="50"/>
      <c r="Q9" s="219"/>
      <c r="R9" s="220"/>
      <c r="S9" s="73"/>
      <c r="T9" s="50"/>
      <c r="U9" s="56"/>
      <c r="V9" s="57"/>
      <c r="W9" s="58"/>
      <c r="X9" s="46"/>
      <c r="Y9" s="46"/>
    </row>
    <row r="10" spans="1:25" ht="24.9" customHeight="1">
      <c r="A10" s="217" t="s">
        <v>112</v>
      </c>
      <c r="B10" s="237"/>
      <c r="C10" s="237"/>
      <c r="D10" s="237"/>
      <c r="E10" s="201"/>
      <c r="F10" s="191" t="s">
        <v>111</v>
      </c>
      <c r="G10" s="192"/>
      <c r="H10" s="50"/>
      <c r="I10" s="223"/>
      <c r="J10" s="224"/>
      <c r="K10" s="71"/>
      <c r="L10" s="50"/>
      <c r="M10" s="52"/>
      <c r="N10" s="191"/>
      <c r="O10" s="192"/>
      <c r="P10" s="50"/>
      <c r="Q10" s="219"/>
      <c r="R10" s="220"/>
      <c r="S10" s="73"/>
      <c r="T10" s="50"/>
      <c r="U10" s="56"/>
      <c r="V10" s="57"/>
      <c r="W10" s="58"/>
      <c r="X10" s="46"/>
      <c r="Y10" s="46"/>
    </row>
    <row r="11" spans="1:25" ht="24.9" customHeight="1">
      <c r="A11" s="217" t="s">
        <v>113</v>
      </c>
      <c r="B11" s="237"/>
      <c r="C11" s="237"/>
      <c r="D11" s="237"/>
      <c r="E11" s="201"/>
      <c r="F11" s="191" t="s">
        <v>115</v>
      </c>
      <c r="G11" s="192"/>
      <c r="H11" s="50"/>
      <c r="I11" s="223"/>
      <c r="J11" s="224"/>
      <c r="K11" s="71"/>
      <c r="L11" s="50"/>
      <c r="M11" s="52"/>
      <c r="N11" s="191"/>
      <c r="O11" s="192"/>
      <c r="P11" s="50"/>
      <c r="Q11" s="219"/>
      <c r="R11" s="220"/>
      <c r="S11" s="73"/>
      <c r="T11" s="50"/>
      <c r="U11" s="56"/>
      <c r="V11" s="57"/>
      <c r="W11" s="58"/>
      <c r="X11" s="46"/>
      <c r="Y11" s="46"/>
    </row>
    <row r="12" spans="1:25" ht="24.9" customHeight="1" thickBot="1">
      <c r="A12" s="195" t="s">
        <v>114</v>
      </c>
      <c r="B12" s="196"/>
      <c r="C12" s="196"/>
      <c r="D12" s="196"/>
      <c r="E12" s="197"/>
      <c r="F12" s="193" t="s">
        <v>116</v>
      </c>
      <c r="G12" s="194"/>
      <c r="H12" s="50"/>
      <c r="I12" s="235"/>
      <c r="J12" s="236"/>
      <c r="K12" s="72"/>
      <c r="L12" s="50"/>
      <c r="M12" s="59"/>
      <c r="N12" s="193"/>
      <c r="O12" s="194"/>
      <c r="P12" s="50"/>
      <c r="Q12" s="221"/>
      <c r="R12" s="222"/>
      <c r="S12" s="74"/>
      <c r="T12" s="50"/>
      <c r="U12" s="60"/>
      <c r="V12" s="61"/>
      <c r="W12" s="62"/>
      <c r="X12" s="46"/>
      <c r="Y12" s="46"/>
    </row>
    <row r="13" spans="1:25" ht="24.9" customHeight="1" thickTop="1">
      <c r="A13" s="50"/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46"/>
      <c r="Y13" s="46"/>
    </row>
    <row r="14" spans="1:25" ht="24.9" customHeight="1" thickBot="1">
      <c r="A14" s="50"/>
      <c r="B14" s="50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46"/>
      <c r="Y14" s="46"/>
    </row>
    <row r="15" spans="1:25" ht="24.9" customHeight="1" thickTop="1" thickBot="1">
      <c r="A15" s="203" t="s">
        <v>202</v>
      </c>
      <c r="B15" s="204"/>
      <c r="C15" s="204"/>
      <c r="D15" s="204"/>
      <c r="E15" s="205"/>
      <c r="F15" s="76">
        <v>107</v>
      </c>
      <c r="G15" s="63" t="s">
        <v>206</v>
      </c>
      <c r="H15" s="75">
        <v>2</v>
      </c>
      <c r="I15" s="63" t="s">
        <v>207</v>
      </c>
      <c r="J15" s="75">
        <v>6</v>
      </c>
      <c r="K15" s="64" t="s">
        <v>208</v>
      </c>
      <c r="L15" s="50"/>
      <c r="M15" s="122" t="s">
        <v>237</v>
      </c>
      <c r="N15" s="123" t="s">
        <v>238</v>
      </c>
      <c r="O15" s="123" t="s">
        <v>239</v>
      </c>
      <c r="P15" s="124" t="s">
        <v>240</v>
      </c>
      <c r="Q15" s="50"/>
      <c r="R15" s="50"/>
      <c r="S15" s="50"/>
      <c r="T15" s="50"/>
      <c r="U15" s="65" t="s">
        <v>221</v>
      </c>
      <c r="V15" s="81">
        <f>IF(COUNT(B20:B25)=0,"",MIN(B20:B25))</f>
        <v>1</v>
      </c>
      <c r="W15" s="88">
        <f>IF(N8="","",IFERROR(VLOOKUP(N8,I5:K12,3,FALSE),""))</f>
        <v>1600</v>
      </c>
      <c r="X15" s="46"/>
      <c r="Y15" s="46"/>
    </row>
    <row r="16" spans="1:25" ht="24.9" customHeight="1" thickBot="1">
      <c r="A16" s="206" t="s">
        <v>195</v>
      </c>
      <c r="B16" s="207"/>
      <c r="C16" s="207"/>
      <c r="D16" s="207"/>
      <c r="E16" s="208"/>
      <c r="F16" s="212" t="s">
        <v>299</v>
      </c>
      <c r="G16" s="213"/>
      <c r="H16" s="213"/>
      <c r="I16" s="213"/>
      <c r="J16" s="213"/>
      <c r="K16" s="214"/>
      <c r="L16" s="66"/>
      <c r="M16" s="125"/>
      <c r="N16" s="126" t="s">
        <v>295</v>
      </c>
      <c r="O16" s="126"/>
      <c r="P16" s="127"/>
      <c r="Q16" s="50"/>
      <c r="R16" s="50"/>
      <c r="S16" s="50"/>
      <c r="T16" s="50"/>
      <c r="U16" s="67" t="s">
        <v>220</v>
      </c>
      <c r="V16" s="82">
        <f>IF(COUNT(B20:B25)=0,"",LARGE(B20:B25,1))</f>
        <v>1</v>
      </c>
      <c r="W16" s="83">
        <f>MATCH(IF(COUNT(V20:V25)=0,"",LARGE(V20:V25,1)),V20:V25,0)</f>
        <v>1</v>
      </c>
      <c r="X16" s="46"/>
      <c r="Y16" s="46"/>
    </row>
    <row r="17" spans="1:25" ht="24.9" customHeight="1" thickBot="1">
      <c r="A17" s="50"/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46"/>
      <c r="Y17" s="46"/>
    </row>
    <row r="18" spans="1:25" ht="24.9" customHeight="1" thickTop="1">
      <c r="A18" s="241" t="s">
        <v>101</v>
      </c>
      <c r="B18" s="189" t="s">
        <v>219</v>
      </c>
      <c r="C18" s="189" t="s">
        <v>222</v>
      </c>
      <c r="D18" s="189" t="s">
        <v>229</v>
      </c>
      <c r="E18" s="233" t="s">
        <v>91</v>
      </c>
      <c r="F18" s="234"/>
      <c r="G18" s="234"/>
      <c r="H18" s="234"/>
      <c r="I18" s="234"/>
      <c r="J18" s="234"/>
      <c r="K18" s="234"/>
      <c r="L18" s="234"/>
      <c r="M18" s="234"/>
      <c r="N18" s="234"/>
      <c r="O18" s="246" t="s">
        <v>225</v>
      </c>
      <c r="P18" s="242" t="s">
        <v>96</v>
      </c>
      <c r="Q18" s="243"/>
      <c r="R18" s="243"/>
      <c r="S18" s="243"/>
      <c r="T18" s="243"/>
      <c r="U18" s="243"/>
      <c r="V18" s="244"/>
      <c r="W18" s="209" t="s">
        <v>228</v>
      </c>
      <c r="X18" s="210"/>
      <c r="Y18" s="181"/>
    </row>
    <row r="19" spans="1:25" ht="24.9" customHeight="1">
      <c r="A19" s="217"/>
      <c r="B19" s="190"/>
      <c r="C19" s="190"/>
      <c r="D19" s="211"/>
      <c r="E19" s="68" t="s">
        <v>83</v>
      </c>
      <c r="F19" s="68" t="s">
        <v>84</v>
      </c>
      <c r="G19" s="68" t="s">
        <v>85</v>
      </c>
      <c r="H19" s="68" t="s">
        <v>97</v>
      </c>
      <c r="I19" s="68" t="s">
        <v>98</v>
      </c>
      <c r="J19" s="68" t="s">
        <v>99</v>
      </c>
      <c r="K19" s="68" t="s">
        <v>100</v>
      </c>
      <c r="L19" s="68" t="s">
        <v>90</v>
      </c>
      <c r="M19" s="68" t="s">
        <v>92</v>
      </c>
      <c r="N19" s="84" t="s">
        <v>126</v>
      </c>
      <c r="O19" s="247"/>
      <c r="P19" s="86" t="s">
        <v>86</v>
      </c>
      <c r="Q19" s="68" t="s">
        <v>87</v>
      </c>
      <c r="R19" s="68" t="s">
        <v>88</v>
      </c>
      <c r="S19" s="68" t="s">
        <v>93</v>
      </c>
      <c r="T19" s="68" t="s">
        <v>89</v>
      </c>
      <c r="U19" s="84" t="s">
        <v>94</v>
      </c>
      <c r="V19" s="92" t="s">
        <v>95</v>
      </c>
      <c r="W19" s="53" t="s">
        <v>226</v>
      </c>
      <c r="X19" s="55" t="s">
        <v>227</v>
      </c>
      <c r="Y19" s="182" t="s">
        <v>229</v>
      </c>
    </row>
    <row r="20" spans="1:25" ht="24.9" customHeight="1">
      <c r="A20" s="52">
        <v>1</v>
      </c>
      <c r="B20" s="69">
        <f>IF(OR(E20="",F20="",G20="",H20="",I20=""),"",A20)</f>
        <v>1</v>
      </c>
      <c r="C20" s="69">
        <f>IF(B20="","",RANK(B20,$B$20:$B$25,1))</f>
        <v>1</v>
      </c>
      <c r="D20" s="69" t="str">
        <f>IF(Y20="","",Y20)</f>
        <v/>
      </c>
      <c r="E20" s="77">
        <v>107</v>
      </c>
      <c r="F20" s="77">
        <v>2</v>
      </c>
      <c r="G20" s="77">
        <v>6</v>
      </c>
      <c r="H20" s="78">
        <v>12</v>
      </c>
      <c r="I20" s="78">
        <v>16</v>
      </c>
      <c r="J20" s="78" t="s">
        <v>293</v>
      </c>
      <c r="K20" s="78" t="s">
        <v>295</v>
      </c>
      <c r="L20" s="78" t="s">
        <v>164</v>
      </c>
      <c r="M20" s="78" t="s">
        <v>164</v>
      </c>
      <c r="N20" s="85"/>
      <c r="O20" s="89">
        <f>IF(B20="","",I20-H20)</f>
        <v>4</v>
      </c>
      <c r="P20" s="87"/>
      <c r="Q20" s="90" t="str">
        <f t="shared" ref="Q20:Q25" si="0">IF(OR(J20="",M20="",L20&lt;&gt;$Q$19),"",IF(M20="自強",IFERROR(VLOOKUP(J20,火車票價,2,FALSE),""),IFERROR(VLOOKUP(J20,火車票價,3,FALSE),"")))</f>
        <v/>
      </c>
      <c r="R20" s="90">
        <f t="shared" ref="R20:R25" si="1">IF(OR(J20="",M20="",L20&lt;&gt;$R$19),"",IF(M20="汽車",IFERROR(VLOOKUP(J20,汽車票價,2,FALSE),""),""))</f>
        <v>108</v>
      </c>
      <c r="S20" s="78"/>
      <c r="T20" s="78"/>
      <c r="U20" s="91" t="str">
        <f t="shared" ref="U20:U25" si="2">IF(OR(J20="",L20="",K20&lt;&gt;""),"",IF(L20="汽車",IFERROR(VLOOKUP(J20,汽車票價,3,FALSE),""),IF(L20="火車",IFERROR(VLOOKUP(J20,火車票價,4,FALSE),""),IFERROR(VLOOKUP(J20,高鐵票價,5,FALSE),""))))</f>
        <v/>
      </c>
      <c r="V20" s="93">
        <f>IF(B20="","",IF(OR(J20="",L20=""),"",IF(N20="",SUM(P20:U20),SUM(P20,Q20,R20,S20,U20))))</f>
        <v>108</v>
      </c>
      <c r="W20" s="105"/>
      <c r="X20" s="186"/>
      <c r="Y20" s="183" t="str">
        <f>IF(X20="","",COUNTA($X$20:X20))</f>
        <v/>
      </c>
    </row>
    <row r="21" spans="1:25" ht="24.9" customHeight="1">
      <c r="A21" s="52">
        <v>2</v>
      </c>
      <c r="B21" s="69" t="str">
        <f t="shared" ref="B21:B25" si="3">IF(OR(E21="",F21="",G21="",H21="",I21=""),"",A21)</f>
        <v/>
      </c>
      <c r="C21" s="69" t="str">
        <f t="shared" ref="C21:C25" si="4">IF(B21="","",RANK(B21,$B$20:$B$25,1))</f>
        <v/>
      </c>
      <c r="D21" s="69" t="str">
        <f t="shared" ref="D21:D25" si="5">IF(Y21="","",Y21)</f>
        <v/>
      </c>
      <c r="E21" s="77"/>
      <c r="F21" s="77"/>
      <c r="G21" s="77"/>
      <c r="H21" s="78"/>
      <c r="I21" s="78"/>
      <c r="J21" s="78"/>
      <c r="K21" s="78"/>
      <c r="L21" s="78"/>
      <c r="M21" s="78"/>
      <c r="N21" s="85"/>
      <c r="O21" s="89" t="str">
        <f t="shared" ref="O21:O25" si="6">IF(B21="","",I21-H21)</f>
        <v/>
      </c>
      <c r="P21" s="87"/>
      <c r="Q21" s="90" t="str">
        <f t="shared" si="0"/>
        <v/>
      </c>
      <c r="R21" s="90" t="str">
        <f t="shared" si="1"/>
        <v/>
      </c>
      <c r="S21" s="78"/>
      <c r="T21" s="78"/>
      <c r="U21" s="91" t="str">
        <f t="shared" si="2"/>
        <v/>
      </c>
      <c r="V21" s="93" t="str">
        <f t="shared" ref="V21:V25" si="7">IF(B21="","",IF(OR(J21="",L21=""),"",IF(N21="",SUM(P21:U21),SUM(P21,Q21,R21,S21,U21))))</f>
        <v/>
      </c>
      <c r="W21" s="105"/>
      <c r="X21" s="186"/>
      <c r="Y21" s="183" t="str">
        <f>IF(X21="","",COUNTA($X$20:X21))</f>
        <v/>
      </c>
    </row>
    <row r="22" spans="1:25" ht="24.9" customHeight="1">
      <c r="A22" s="52">
        <v>3</v>
      </c>
      <c r="B22" s="69" t="str">
        <f t="shared" si="3"/>
        <v/>
      </c>
      <c r="C22" s="69" t="str">
        <f t="shared" si="4"/>
        <v/>
      </c>
      <c r="D22" s="69" t="str">
        <f t="shared" si="5"/>
        <v/>
      </c>
      <c r="E22" s="77"/>
      <c r="F22" s="77"/>
      <c r="G22" s="77"/>
      <c r="H22" s="78"/>
      <c r="I22" s="78"/>
      <c r="J22" s="78"/>
      <c r="K22" s="78"/>
      <c r="L22" s="78"/>
      <c r="M22" s="78"/>
      <c r="N22" s="85"/>
      <c r="O22" s="89" t="str">
        <f t="shared" si="6"/>
        <v/>
      </c>
      <c r="P22" s="87"/>
      <c r="Q22" s="90" t="str">
        <f t="shared" si="0"/>
        <v/>
      </c>
      <c r="R22" s="90" t="str">
        <f t="shared" si="1"/>
        <v/>
      </c>
      <c r="S22" s="78"/>
      <c r="T22" s="78"/>
      <c r="U22" s="91" t="str">
        <f t="shared" si="2"/>
        <v/>
      </c>
      <c r="V22" s="93" t="str">
        <f t="shared" si="7"/>
        <v/>
      </c>
      <c r="W22" s="105"/>
      <c r="X22" s="186"/>
      <c r="Y22" s="183" t="str">
        <f>IF(X22="","",COUNTA($X$20:X22))</f>
        <v/>
      </c>
    </row>
    <row r="23" spans="1:25" ht="24.9" customHeight="1">
      <c r="A23" s="52">
        <v>4</v>
      </c>
      <c r="B23" s="69" t="str">
        <f t="shared" si="3"/>
        <v/>
      </c>
      <c r="C23" s="69" t="str">
        <f t="shared" si="4"/>
        <v/>
      </c>
      <c r="D23" s="69" t="str">
        <f t="shared" si="5"/>
        <v/>
      </c>
      <c r="E23" s="77"/>
      <c r="F23" s="77"/>
      <c r="G23" s="77"/>
      <c r="H23" s="78"/>
      <c r="I23" s="78"/>
      <c r="J23" s="78"/>
      <c r="K23" s="78"/>
      <c r="L23" s="78"/>
      <c r="M23" s="78"/>
      <c r="N23" s="85"/>
      <c r="O23" s="89" t="str">
        <f t="shared" si="6"/>
        <v/>
      </c>
      <c r="P23" s="87"/>
      <c r="Q23" s="90" t="str">
        <f t="shared" si="0"/>
        <v/>
      </c>
      <c r="R23" s="90" t="str">
        <f t="shared" si="1"/>
        <v/>
      </c>
      <c r="S23" s="78"/>
      <c r="T23" s="78"/>
      <c r="U23" s="91" t="str">
        <f t="shared" si="2"/>
        <v/>
      </c>
      <c r="V23" s="93" t="str">
        <f t="shared" si="7"/>
        <v/>
      </c>
      <c r="W23" s="105"/>
      <c r="X23" s="186"/>
      <c r="Y23" s="183" t="str">
        <f>IF(X23="","",COUNTA($X$20:X23))</f>
        <v/>
      </c>
    </row>
    <row r="24" spans="1:25" ht="24.9" customHeight="1">
      <c r="A24" s="52">
        <v>5</v>
      </c>
      <c r="B24" s="69" t="str">
        <f t="shared" si="3"/>
        <v/>
      </c>
      <c r="C24" s="69" t="str">
        <f t="shared" si="4"/>
        <v/>
      </c>
      <c r="D24" s="69" t="str">
        <f t="shared" si="5"/>
        <v/>
      </c>
      <c r="E24" s="77"/>
      <c r="F24" s="77"/>
      <c r="G24" s="77"/>
      <c r="H24" s="78"/>
      <c r="I24" s="78"/>
      <c r="J24" s="78"/>
      <c r="K24" s="78"/>
      <c r="L24" s="78"/>
      <c r="M24" s="78"/>
      <c r="N24" s="85"/>
      <c r="O24" s="89" t="str">
        <f t="shared" si="6"/>
        <v/>
      </c>
      <c r="P24" s="87"/>
      <c r="Q24" s="90" t="str">
        <f t="shared" si="0"/>
        <v/>
      </c>
      <c r="R24" s="90" t="str">
        <f t="shared" si="1"/>
        <v/>
      </c>
      <c r="S24" s="78"/>
      <c r="T24" s="78"/>
      <c r="U24" s="91" t="str">
        <f t="shared" si="2"/>
        <v/>
      </c>
      <c r="V24" s="93" t="str">
        <f t="shared" si="7"/>
        <v/>
      </c>
      <c r="W24" s="105"/>
      <c r="X24" s="186"/>
      <c r="Y24" s="183" t="str">
        <f>IF(X24="","",COUNTA($X$20:X24))</f>
        <v/>
      </c>
    </row>
    <row r="25" spans="1:25" ht="24.9" customHeight="1" thickBot="1">
      <c r="A25" s="52">
        <v>6</v>
      </c>
      <c r="B25" s="69" t="str">
        <f t="shared" si="3"/>
        <v/>
      </c>
      <c r="C25" s="69" t="str">
        <f t="shared" si="4"/>
        <v/>
      </c>
      <c r="D25" s="102" t="str">
        <f t="shared" si="5"/>
        <v/>
      </c>
      <c r="E25" s="77"/>
      <c r="F25" s="77"/>
      <c r="G25" s="77"/>
      <c r="H25" s="77"/>
      <c r="I25" s="77"/>
      <c r="J25" s="77"/>
      <c r="K25" s="77"/>
      <c r="L25" s="77"/>
      <c r="M25" s="77"/>
      <c r="N25" s="94"/>
      <c r="O25" s="95" t="str">
        <f t="shared" si="6"/>
        <v/>
      </c>
      <c r="P25" s="96"/>
      <c r="Q25" s="101" t="str">
        <f t="shared" si="0"/>
        <v/>
      </c>
      <c r="R25" s="101" t="str">
        <f t="shared" si="1"/>
        <v/>
      </c>
      <c r="S25" s="77"/>
      <c r="T25" s="77"/>
      <c r="U25" s="91" t="str">
        <f t="shared" si="2"/>
        <v/>
      </c>
      <c r="V25" s="93" t="str">
        <f t="shared" si="7"/>
        <v/>
      </c>
      <c r="W25" s="106"/>
      <c r="X25" s="187"/>
      <c r="Y25" s="184" t="str">
        <f>IF(X25="","",COUNTA($X$20:X25))</f>
        <v/>
      </c>
    </row>
    <row r="26" spans="1:25" ht="24.9" customHeight="1" thickBot="1">
      <c r="A26" s="59" t="s">
        <v>0</v>
      </c>
      <c r="B26" s="70">
        <f>COUNT(B20:B25)</f>
        <v>1</v>
      </c>
      <c r="C26" s="70">
        <f>COUNT(C20:C25)</f>
        <v>1</v>
      </c>
      <c r="D26" s="109">
        <f>COUNT(D20:D25)</f>
        <v>0</v>
      </c>
      <c r="E26" s="97"/>
      <c r="F26" s="97"/>
      <c r="G26" s="97"/>
      <c r="H26" s="97"/>
      <c r="I26" s="97"/>
      <c r="J26" s="97"/>
      <c r="K26" s="97"/>
      <c r="L26" s="97"/>
      <c r="M26" s="97"/>
      <c r="N26" s="98" t="str">
        <f>IF($B$26=0,"",IF(COUNTA(N20:N25)=0,"",COUNTA(N20:N25)))</f>
        <v/>
      </c>
      <c r="O26" s="99" t="str">
        <f>IF(V15&lt;0,"",IF(SUM(O20:O25)=0,"",IF(QUOTIENT(SUM(O20:O25),8)&gt;0,IF(MOD(SUM(O20:O25),8)&gt;0,QUOTIENT(SUM(O20:O25),8)&amp;" 日"&amp;MOD(SUM(O20:O25),8)&amp;" 時",QUOTIENT(SUM(O20:O25),8)&amp;" 日"),MOD(SUM(O20:O25),8)&amp;" 時")))</f>
        <v>4 時</v>
      </c>
      <c r="P26" s="97" t="str">
        <f t="shared" ref="P26:R26" si="8">IF($B$26=0,"",IF(SUMIF($B$20:$B$25,"&gt;0",P20:P25)=0,"",SUMIF($B$20:$B$25,"&gt;0",P20:P25)))</f>
        <v/>
      </c>
      <c r="Q26" s="97" t="str">
        <f t="shared" si="8"/>
        <v/>
      </c>
      <c r="R26" s="97">
        <f t="shared" si="8"/>
        <v>108</v>
      </c>
      <c r="S26" s="97" t="str">
        <f>IF($B$26=0,"",IF(SUMIF($B$20:$B$25,"&gt;0",S20:S25)=0,"",SUMIF($B$20:$B$25,"&gt;0",S20:S25)))</f>
        <v/>
      </c>
      <c r="T26" s="97" t="str">
        <f>IF($B$26=0,"",IF(SUMIFS(T20:T25,B20:B25,"&gt;0",N20:N25,"")=0,"",SUMIFS(T20:T25,B20:B25,"&gt;0",N20:N25,"")))</f>
        <v/>
      </c>
      <c r="U26" s="98" t="str">
        <f>IF($B$26=0,"",IF(SUMIF($B$20:$B$25,"&gt;0",U20:U25)=0,"",SUMIF($B$20:$B$25,"&gt;0",U20:U25)))</f>
        <v/>
      </c>
      <c r="V26" s="100">
        <f t="shared" ref="V26" si="9">IF($B$26=0,"",IF(SUM(V20:V25)=0,"",SUM(V20:V25)))</f>
        <v>108</v>
      </c>
      <c r="W26" s="108" t="str">
        <f>IF($B$26=0,"",IF(COUNTA(W20:W25)=0,"",COUNTA(W20:W25)))</f>
        <v/>
      </c>
      <c r="X26" s="107" t="str">
        <f>IF($B$26=0,"",IF(COUNTA(X20:X25)=0,"",COUNTA(X20:X25)))</f>
        <v/>
      </c>
      <c r="Y26" s="185">
        <f>COUNT(Y20:Y25)</f>
        <v>0</v>
      </c>
    </row>
    <row r="27" spans="1:25" ht="24.9" customHeight="1" thickTop="1" thickBot="1"/>
    <row r="28" spans="1:25" ht="24.9" customHeight="1" thickBot="1">
      <c r="A28" s="231" t="s">
        <v>204</v>
      </c>
      <c r="B28" s="232"/>
      <c r="C28" s="232"/>
      <c r="D28" s="232"/>
      <c r="E28" s="232"/>
      <c r="F28" s="232"/>
      <c r="G28" s="79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</row>
    <row r="29" spans="1:25" ht="24.9" customHeight="1">
      <c r="A29" s="225" t="s">
        <v>203</v>
      </c>
      <c r="B29" s="226"/>
      <c r="C29" s="226"/>
      <c r="D29" s="226"/>
      <c r="E29" s="226"/>
      <c r="F29" s="226"/>
      <c r="G29" s="226"/>
      <c r="H29" s="226"/>
      <c r="I29" s="226"/>
      <c r="J29" s="226"/>
      <c r="K29" s="226"/>
      <c r="L29" s="226"/>
      <c r="M29" s="226"/>
      <c r="N29" s="226"/>
      <c r="O29" s="226"/>
      <c r="P29" s="226"/>
      <c r="Q29" s="226"/>
      <c r="R29" s="226"/>
      <c r="S29" s="226"/>
      <c r="T29" s="226"/>
      <c r="U29" s="226"/>
      <c r="V29" s="227"/>
    </row>
    <row r="30" spans="1:25" ht="24.9" customHeight="1">
      <c r="A30" s="225" t="s">
        <v>300</v>
      </c>
      <c r="B30" s="226"/>
      <c r="C30" s="226"/>
      <c r="D30" s="226"/>
      <c r="E30" s="226"/>
      <c r="F30" s="226"/>
      <c r="G30" s="226"/>
      <c r="H30" s="226"/>
      <c r="I30" s="226"/>
      <c r="J30" s="226"/>
      <c r="K30" s="226"/>
      <c r="L30" s="226"/>
      <c r="M30" s="226"/>
      <c r="N30" s="226"/>
      <c r="O30" s="226"/>
      <c r="P30" s="226"/>
      <c r="Q30" s="226"/>
      <c r="R30" s="226"/>
      <c r="S30" s="226"/>
      <c r="T30" s="226"/>
      <c r="U30" s="226"/>
      <c r="V30" s="227"/>
    </row>
    <row r="31" spans="1:25" ht="24.9" customHeight="1">
      <c r="A31" s="225" t="s">
        <v>205</v>
      </c>
      <c r="B31" s="226"/>
      <c r="C31" s="226"/>
      <c r="D31" s="226"/>
      <c r="E31" s="226"/>
      <c r="F31" s="226"/>
      <c r="G31" s="226"/>
      <c r="H31" s="226"/>
      <c r="I31" s="226"/>
      <c r="J31" s="226"/>
      <c r="K31" s="226"/>
      <c r="L31" s="226"/>
      <c r="M31" s="226"/>
      <c r="N31" s="226"/>
      <c r="O31" s="226"/>
      <c r="P31" s="226"/>
      <c r="Q31" s="226"/>
      <c r="R31" s="226"/>
      <c r="S31" s="226"/>
      <c r="T31" s="226"/>
      <c r="U31" s="226"/>
      <c r="V31" s="227"/>
    </row>
    <row r="32" spans="1:25" ht="24.9" customHeight="1">
      <c r="A32" s="225"/>
      <c r="B32" s="226"/>
      <c r="C32" s="226"/>
      <c r="D32" s="226"/>
      <c r="E32" s="226"/>
      <c r="F32" s="226"/>
      <c r="G32" s="226"/>
      <c r="H32" s="226"/>
      <c r="I32" s="226"/>
      <c r="J32" s="226"/>
      <c r="K32" s="226"/>
      <c r="L32" s="226"/>
      <c r="M32" s="226"/>
      <c r="N32" s="226"/>
      <c r="O32" s="226"/>
      <c r="P32" s="226"/>
      <c r="Q32" s="226"/>
      <c r="R32" s="226"/>
      <c r="S32" s="226"/>
      <c r="T32" s="226"/>
      <c r="U32" s="226"/>
      <c r="V32" s="227"/>
    </row>
    <row r="33" spans="1:22" ht="24.9" customHeight="1" thickBot="1">
      <c r="A33" s="228"/>
      <c r="B33" s="229"/>
      <c r="C33" s="229"/>
      <c r="D33" s="229"/>
      <c r="E33" s="229"/>
      <c r="F33" s="229"/>
      <c r="G33" s="229"/>
      <c r="H33" s="229"/>
      <c r="I33" s="229"/>
      <c r="J33" s="229"/>
      <c r="K33" s="229"/>
      <c r="L33" s="229"/>
      <c r="M33" s="229"/>
      <c r="N33" s="229"/>
      <c r="O33" s="229"/>
      <c r="P33" s="229"/>
      <c r="Q33" s="229"/>
      <c r="R33" s="229"/>
      <c r="S33" s="229"/>
      <c r="T33" s="229"/>
      <c r="U33" s="229"/>
      <c r="V33" s="230"/>
    </row>
  </sheetData>
  <sheetProtection password="CCE3" sheet="1" objects="1" scenarios="1"/>
  <mergeCells count="68">
    <mergeCell ref="U3:W3"/>
    <mergeCell ref="A18:A19"/>
    <mergeCell ref="P18:V18"/>
    <mergeCell ref="A3:G3"/>
    <mergeCell ref="I4:J4"/>
    <mergeCell ref="I5:J5"/>
    <mergeCell ref="I6:J6"/>
    <mergeCell ref="I7:J7"/>
    <mergeCell ref="F7:G7"/>
    <mergeCell ref="O18:O19"/>
    <mergeCell ref="A5:E5"/>
    <mergeCell ref="A6:E6"/>
    <mergeCell ref="A7:E7"/>
    <mergeCell ref="A8:E8"/>
    <mergeCell ref="A9:E9"/>
    <mergeCell ref="A10:E10"/>
    <mergeCell ref="I11:J11"/>
    <mergeCell ref="I12:J12"/>
    <mergeCell ref="I8:J8"/>
    <mergeCell ref="I3:K3"/>
    <mergeCell ref="A4:E4"/>
    <mergeCell ref="F4:G4"/>
    <mergeCell ref="F5:G5"/>
    <mergeCell ref="F6:G6"/>
    <mergeCell ref="F8:G8"/>
    <mergeCell ref="F9:G9"/>
    <mergeCell ref="F10:G10"/>
    <mergeCell ref="A11:E11"/>
    <mergeCell ref="F11:G11"/>
    <mergeCell ref="A31:V31"/>
    <mergeCell ref="A32:V32"/>
    <mergeCell ref="A33:V33"/>
    <mergeCell ref="A28:F28"/>
    <mergeCell ref="E18:N18"/>
    <mergeCell ref="A29:V29"/>
    <mergeCell ref="A30:V30"/>
    <mergeCell ref="N9:O9"/>
    <mergeCell ref="W18:X18"/>
    <mergeCell ref="D18:D19"/>
    <mergeCell ref="F16:K16"/>
    <mergeCell ref="Q3:S3"/>
    <mergeCell ref="Q4:R4"/>
    <mergeCell ref="Q5:R5"/>
    <mergeCell ref="Q6:R6"/>
    <mergeCell ref="Q7:R7"/>
    <mergeCell ref="Q8:R8"/>
    <mergeCell ref="Q9:R9"/>
    <mergeCell ref="Q10:R10"/>
    <mergeCell ref="Q11:R11"/>
    <mergeCell ref="Q12:R12"/>
    <mergeCell ref="I9:J9"/>
    <mergeCell ref="I10:J10"/>
    <mergeCell ref="A1:V1"/>
    <mergeCell ref="B18:B19"/>
    <mergeCell ref="C18:C19"/>
    <mergeCell ref="N10:O10"/>
    <mergeCell ref="N11:O11"/>
    <mergeCell ref="N12:O12"/>
    <mergeCell ref="A12:E12"/>
    <mergeCell ref="F12:G12"/>
    <mergeCell ref="M3:O3"/>
    <mergeCell ref="N4:O4"/>
    <mergeCell ref="N5:O5"/>
    <mergeCell ref="N6:O6"/>
    <mergeCell ref="N7:O7"/>
    <mergeCell ref="N8:O8"/>
    <mergeCell ref="A15:E15"/>
    <mergeCell ref="A16:E16"/>
  </mergeCells>
  <phoneticPr fontId="1" type="noConversion"/>
  <conditionalFormatting sqref="T20">
    <cfRule type="expression" dxfId="5" priority="6">
      <formula>$N$20&lt;&gt;""</formula>
    </cfRule>
  </conditionalFormatting>
  <conditionalFormatting sqref="T21">
    <cfRule type="expression" dxfId="4" priority="5">
      <formula>$N$21&lt;&gt;""</formula>
    </cfRule>
  </conditionalFormatting>
  <conditionalFormatting sqref="T22">
    <cfRule type="expression" dxfId="3" priority="4">
      <formula>$N$22&lt;&gt;""</formula>
    </cfRule>
  </conditionalFormatting>
  <conditionalFormatting sqref="T23">
    <cfRule type="expression" dxfId="2" priority="3">
      <formula>$N$23&lt;&gt;""</formula>
    </cfRule>
  </conditionalFormatting>
  <conditionalFormatting sqref="T24">
    <cfRule type="expression" dxfId="1" priority="2">
      <formula>$N$24&lt;&gt;""</formula>
    </cfRule>
  </conditionalFormatting>
  <conditionalFormatting sqref="T25">
    <cfRule type="expression" dxfId="0" priority="1">
      <formula>$N$25&lt;&gt;""</formula>
    </cfRule>
  </conditionalFormatting>
  <dataValidations count="6">
    <dataValidation type="list" allowBlank="1" showInputMessage="1" showErrorMessage="1" sqref="N8:O8">
      <formula1>$I$5:$I$12</formula1>
    </dataValidation>
    <dataValidation type="list" allowBlank="1" showInputMessage="1" showErrorMessage="1" sqref="L20:L26">
      <formula1>$P$19:$R$19</formula1>
    </dataValidation>
    <dataValidation type="list" allowBlank="1" showInputMessage="1" showErrorMessage="1" sqref="M20:M26">
      <formula1>INDIRECT($L20)</formula1>
    </dataValidation>
    <dataValidation type="whole" operator="lessThanOrEqual" allowBlank="1" showInputMessage="1" showErrorMessage="1" errorTitle="金額不可超過每日住宿費上限" error="每日住宿費上限_x000a__x000a_等級                        上限_x000a_------------------------------_x000a_薦任級以下人員    1600_x000a_簡任級人員            1800_x000a_等級特任級人員    2200" promptTitle="每日住宿費" prompt="等級                           上限_x000a_----------------------------------_x000a_薦任級以下人員         1600_x000a_簡任級人員                 1800_x000a_等級特任級人員         2200" sqref="T20:T25">
      <formula1>$W$15</formula1>
    </dataValidation>
    <dataValidation allowBlank="1" showInputMessage="1" showErrorMessage="1" promptTitle="有以下講習性質，請打&quot;V&quot;" prompt="---------------------------_x000a_各項研習會、座談會、研討會、檢討會、觀摩會、說明會等活動" sqref="K20:K25"/>
    <dataValidation type="list" allowBlank="1" showInputMessage="1" showErrorMessage="1" sqref="W20:W25">
      <formula1>"一,二,三,四,五"</formula1>
    </dataValidation>
  </dataValidations>
  <printOptions horizontalCentered="1" verticalCentered="1"/>
  <pageMargins left="0.31496062992125984" right="0.31496062992125984" top="0.35433070866141736" bottom="0.35433070866141736" header="0.31496062992125984" footer="0.31496062992125984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9"/>
  <sheetViews>
    <sheetView showGridLines="0" workbookViewId="0">
      <pane xSplit="8" ySplit="3" topLeftCell="I13" activePane="bottomRight" state="frozen"/>
      <selection pane="topRight" activeCell="I1" sqref="I1"/>
      <selection pane="bottomLeft" activeCell="A3" sqref="A3"/>
      <selection pane="bottomRight" activeCell="K4" sqref="K4"/>
    </sheetView>
  </sheetViews>
  <sheetFormatPr defaultColWidth="9" defaultRowHeight="15.6"/>
  <cols>
    <col min="1" max="1" width="10.44140625" style="1" customWidth="1"/>
    <col min="2" max="3" width="6.6640625" style="1" customWidth="1"/>
    <col min="4" max="4" width="4.6640625" style="1" customWidth="1"/>
    <col min="5" max="5" width="9" style="1"/>
    <col min="6" max="8" width="6.6640625" style="1" customWidth="1"/>
    <col min="9" max="9" width="4.6640625" style="1" customWidth="1"/>
    <col min="10" max="10" width="9" style="1"/>
    <col min="11" max="14" width="6.6640625" style="1" customWidth="1"/>
    <col min="15" max="16384" width="9" style="1"/>
  </cols>
  <sheetData>
    <row r="1" spans="1:14" ht="20.399999999999999" thickBot="1">
      <c r="A1" s="252" t="str">
        <f>IF(設定!A1="","",設定!A1&amp;"交通費率表")</f>
        <v>臺南市西港區後營國小交通費率表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</row>
    <row r="2" spans="1:14" ht="16.2" thickTop="1">
      <c r="A2" s="248" t="s">
        <v>57</v>
      </c>
      <c r="B2" s="249"/>
      <c r="C2" s="250"/>
      <c r="E2" s="248" t="s">
        <v>58</v>
      </c>
      <c r="F2" s="249"/>
      <c r="G2" s="249"/>
      <c r="H2" s="250"/>
      <c r="J2" s="248" t="s">
        <v>59</v>
      </c>
      <c r="K2" s="249"/>
      <c r="L2" s="249"/>
      <c r="M2" s="251"/>
      <c r="N2" s="250"/>
    </row>
    <row r="3" spans="1:14">
      <c r="A3" s="2" t="s">
        <v>1</v>
      </c>
      <c r="B3" s="3" t="s">
        <v>56</v>
      </c>
      <c r="C3" s="4" t="s">
        <v>2</v>
      </c>
      <c r="E3" s="2" t="s">
        <v>1</v>
      </c>
      <c r="F3" s="3" t="s">
        <v>54</v>
      </c>
      <c r="G3" s="3" t="s">
        <v>55</v>
      </c>
      <c r="H3" s="4" t="s">
        <v>2</v>
      </c>
      <c r="J3" s="2" t="s">
        <v>1</v>
      </c>
      <c r="K3" s="3" t="s">
        <v>52</v>
      </c>
      <c r="L3" s="3" t="s">
        <v>53</v>
      </c>
      <c r="M3" s="11" t="s">
        <v>173</v>
      </c>
      <c r="N3" s="4" t="s">
        <v>2</v>
      </c>
    </row>
    <row r="4" spans="1:14" ht="17.399999999999999" customHeight="1">
      <c r="A4" s="5" t="s">
        <v>3</v>
      </c>
      <c r="B4" s="6">
        <v>246</v>
      </c>
      <c r="C4" s="7">
        <v>120</v>
      </c>
      <c r="E4" s="5" t="s">
        <v>36</v>
      </c>
      <c r="F4" s="6">
        <v>1236</v>
      </c>
      <c r="G4" s="6">
        <v>1604</v>
      </c>
      <c r="H4" s="7">
        <v>200</v>
      </c>
      <c r="J4" s="5" t="s">
        <v>48</v>
      </c>
      <c r="K4" s="6">
        <v>2780</v>
      </c>
      <c r="L4" s="6">
        <v>4120</v>
      </c>
      <c r="M4" s="12">
        <v>2690</v>
      </c>
      <c r="N4" s="7">
        <v>200</v>
      </c>
    </row>
    <row r="5" spans="1:14" ht="17.399999999999999" customHeight="1">
      <c r="A5" s="5" t="s">
        <v>4</v>
      </c>
      <c r="B5" s="6">
        <v>136</v>
      </c>
      <c r="C5" s="7">
        <v>120</v>
      </c>
      <c r="E5" s="5" t="s">
        <v>37</v>
      </c>
      <c r="F5" s="6">
        <v>1138</v>
      </c>
      <c r="G5" s="6">
        <v>1476</v>
      </c>
      <c r="H5" s="7">
        <v>200</v>
      </c>
      <c r="J5" s="5" t="s">
        <v>37</v>
      </c>
      <c r="K5" s="6">
        <v>2700</v>
      </c>
      <c r="L5" s="6">
        <v>4010</v>
      </c>
      <c r="M5" s="12">
        <v>2610</v>
      </c>
      <c r="N5" s="7">
        <v>200</v>
      </c>
    </row>
    <row r="6" spans="1:14" ht="17.399999999999999" customHeight="1">
      <c r="A6" s="5" t="s">
        <v>171</v>
      </c>
      <c r="B6" s="6">
        <v>200</v>
      </c>
      <c r="C6" s="7">
        <v>120</v>
      </c>
      <c r="E6" s="5" t="s">
        <v>38</v>
      </c>
      <c r="F6" s="6">
        <v>1112</v>
      </c>
      <c r="G6" s="6">
        <v>1442</v>
      </c>
      <c r="H6" s="7">
        <v>200</v>
      </c>
      <c r="J6" s="5" t="s">
        <v>38</v>
      </c>
      <c r="K6" s="6">
        <v>2640</v>
      </c>
      <c r="L6" s="6">
        <v>3920</v>
      </c>
      <c r="M6" s="12">
        <v>2560</v>
      </c>
      <c r="N6" s="7">
        <v>200</v>
      </c>
    </row>
    <row r="7" spans="1:14" ht="17.399999999999999" customHeight="1">
      <c r="A7" s="5" t="s">
        <v>5</v>
      </c>
      <c r="B7" s="6">
        <v>158</v>
      </c>
      <c r="C7" s="7">
        <v>120</v>
      </c>
      <c r="E7" s="5" t="s">
        <v>39</v>
      </c>
      <c r="F7" s="6">
        <v>1036</v>
      </c>
      <c r="G7" s="6">
        <v>1342</v>
      </c>
      <c r="H7" s="7">
        <v>200</v>
      </c>
      <c r="J7" s="5" t="s">
        <v>39</v>
      </c>
      <c r="K7" s="6">
        <v>2380</v>
      </c>
      <c r="L7" s="6">
        <v>3580</v>
      </c>
      <c r="M7" s="12">
        <v>2300</v>
      </c>
      <c r="N7" s="7">
        <v>200</v>
      </c>
    </row>
    <row r="8" spans="1:14" ht="17.399999999999999" customHeight="1">
      <c r="A8" s="5" t="s">
        <v>6</v>
      </c>
      <c r="B8" s="6">
        <v>144</v>
      </c>
      <c r="C8" s="7">
        <v>120</v>
      </c>
      <c r="E8" s="5" t="s">
        <v>40</v>
      </c>
      <c r="F8" s="6">
        <v>1000</v>
      </c>
      <c r="G8" s="6">
        <v>1298</v>
      </c>
      <c r="H8" s="7">
        <v>200</v>
      </c>
      <c r="J8" s="5" t="s">
        <v>41</v>
      </c>
      <c r="K8" s="6">
        <v>2120</v>
      </c>
      <c r="L8" s="6">
        <v>3220</v>
      </c>
      <c r="M8" s="12">
        <v>2050</v>
      </c>
      <c r="N8" s="7">
        <v>200</v>
      </c>
    </row>
    <row r="9" spans="1:14" ht="17.399999999999999" customHeight="1">
      <c r="A9" s="5" t="s">
        <v>7</v>
      </c>
      <c r="B9" s="6">
        <v>116</v>
      </c>
      <c r="C9" s="7">
        <v>120</v>
      </c>
      <c r="E9" s="5" t="s">
        <v>41</v>
      </c>
      <c r="F9" s="6">
        <v>864</v>
      </c>
      <c r="G9" s="6">
        <v>1120</v>
      </c>
      <c r="H9" s="7">
        <v>200</v>
      </c>
      <c r="J9" s="5" t="s">
        <v>49</v>
      </c>
      <c r="K9" s="6">
        <v>1840</v>
      </c>
      <c r="L9" s="6">
        <v>2840</v>
      </c>
      <c r="M9" s="12">
        <v>1780</v>
      </c>
      <c r="N9" s="7">
        <v>200</v>
      </c>
    </row>
    <row r="10" spans="1:14" ht="17.399999999999999" customHeight="1">
      <c r="A10" s="5" t="s">
        <v>8</v>
      </c>
      <c r="B10" s="6">
        <v>118</v>
      </c>
      <c r="C10" s="7">
        <v>120</v>
      </c>
      <c r="E10" s="5" t="s">
        <v>42</v>
      </c>
      <c r="F10" s="6">
        <v>560</v>
      </c>
      <c r="G10" s="6">
        <v>726</v>
      </c>
      <c r="H10" s="7">
        <v>200</v>
      </c>
      <c r="J10" s="5" t="s">
        <v>42</v>
      </c>
      <c r="K10" s="6">
        <v>1300</v>
      </c>
      <c r="L10" s="6">
        <v>2120</v>
      </c>
      <c r="M10" s="12">
        <v>1260</v>
      </c>
      <c r="N10" s="7">
        <v>200</v>
      </c>
    </row>
    <row r="11" spans="1:14" ht="17.399999999999999" customHeight="1">
      <c r="A11" s="5" t="s">
        <v>9</v>
      </c>
      <c r="B11" s="6">
        <v>312</v>
      </c>
      <c r="C11" s="7">
        <v>120</v>
      </c>
      <c r="E11" s="5" t="s">
        <v>43</v>
      </c>
      <c r="F11" s="6">
        <v>498</v>
      </c>
      <c r="G11" s="6">
        <v>646</v>
      </c>
      <c r="H11" s="7">
        <v>200</v>
      </c>
      <c r="J11" s="5" t="s">
        <v>43</v>
      </c>
      <c r="K11" s="6">
        <v>1060</v>
      </c>
      <c r="L11" s="6">
        <v>1800</v>
      </c>
      <c r="M11" s="12">
        <v>1020</v>
      </c>
      <c r="N11" s="7">
        <v>200</v>
      </c>
    </row>
    <row r="12" spans="1:14" ht="17.399999999999999" customHeight="1">
      <c r="A12" s="5" t="s">
        <v>10</v>
      </c>
      <c r="B12" s="6">
        <v>278</v>
      </c>
      <c r="C12" s="7">
        <v>120</v>
      </c>
      <c r="E12" s="5" t="s">
        <v>44</v>
      </c>
      <c r="F12" s="6">
        <v>324</v>
      </c>
      <c r="G12" s="6">
        <v>420</v>
      </c>
      <c r="H12" s="7">
        <v>200</v>
      </c>
      <c r="J12" s="5" t="s">
        <v>50</v>
      </c>
      <c r="K12" s="6">
        <v>840</v>
      </c>
      <c r="L12" s="6">
        <v>1490</v>
      </c>
      <c r="M12" s="12">
        <v>810</v>
      </c>
      <c r="N12" s="7">
        <v>200</v>
      </c>
    </row>
    <row r="13" spans="1:14" ht="17.399999999999999" customHeight="1">
      <c r="A13" s="5" t="s">
        <v>11</v>
      </c>
      <c r="B13" s="6">
        <v>194</v>
      </c>
      <c r="C13" s="7">
        <v>120</v>
      </c>
      <c r="E13" s="5" t="s">
        <v>45</v>
      </c>
      <c r="F13" s="6">
        <v>214</v>
      </c>
      <c r="G13" s="6">
        <v>278</v>
      </c>
      <c r="H13" s="7">
        <v>120</v>
      </c>
      <c r="J13" s="5" t="s">
        <v>45</v>
      </c>
      <c r="K13" s="6">
        <v>560</v>
      </c>
      <c r="L13" s="6">
        <v>1110</v>
      </c>
      <c r="M13" s="12">
        <v>540</v>
      </c>
      <c r="N13" s="7">
        <v>120</v>
      </c>
    </row>
    <row r="14" spans="1:14" ht="17.399999999999999" customHeight="1">
      <c r="A14" s="5" t="s">
        <v>12</v>
      </c>
      <c r="B14" s="6">
        <v>60</v>
      </c>
      <c r="C14" s="7">
        <v>120</v>
      </c>
      <c r="E14" s="5" t="s">
        <v>46</v>
      </c>
      <c r="F14" s="6">
        <v>164</v>
      </c>
      <c r="G14" s="6">
        <v>212</v>
      </c>
      <c r="H14" s="7">
        <v>120</v>
      </c>
      <c r="J14" s="5" t="s">
        <v>51</v>
      </c>
      <c r="K14" s="6">
        <v>280</v>
      </c>
      <c r="L14" s="6">
        <v>730</v>
      </c>
      <c r="M14" s="12">
        <v>270</v>
      </c>
      <c r="N14" s="7">
        <v>120</v>
      </c>
    </row>
    <row r="15" spans="1:14" ht="17.399999999999999" customHeight="1">
      <c r="A15" s="5" t="s">
        <v>13</v>
      </c>
      <c r="B15" s="6">
        <v>98</v>
      </c>
      <c r="C15" s="7">
        <v>120</v>
      </c>
      <c r="E15" s="5" t="s">
        <v>47</v>
      </c>
      <c r="F15" s="6">
        <v>236</v>
      </c>
      <c r="G15" s="6">
        <v>306</v>
      </c>
      <c r="H15" s="7">
        <v>200</v>
      </c>
      <c r="J15" s="5" t="s">
        <v>209</v>
      </c>
      <c r="K15" s="6">
        <v>2700</v>
      </c>
      <c r="L15" s="6">
        <v>4010</v>
      </c>
      <c r="M15" s="12">
        <v>2610</v>
      </c>
      <c r="N15" s="7">
        <v>200</v>
      </c>
    </row>
    <row r="16" spans="1:14" ht="17.399999999999999" customHeight="1">
      <c r="A16" s="5" t="s">
        <v>14</v>
      </c>
      <c r="B16" s="6">
        <v>90</v>
      </c>
      <c r="C16" s="7">
        <v>120</v>
      </c>
      <c r="E16" s="5" t="s">
        <v>209</v>
      </c>
      <c r="F16" s="6">
        <v>1138</v>
      </c>
      <c r="G16" s="6">
        <v>1476</v>
      </c>
      <c r="H16" s="7">
        <v>200</v>
      </c>
      <c r="J16" s="5" t="s">
        <v>210</v>
      </c>
      <c r="K16" s="6">
        <v>1300</v>
      </c>
      <c r="L16" s="6">
        <v>2120</v>
      </c>
      <c r="M16" s="12">
        <v>1260</v>
      </c>
      <c r="N16" s="7">
        <v>200</v>
      </c>
    </row>
    <row r="17" spans="1:14" ht="17.399999999999999" customHeight="1">
      <c r="A17" s="5" t="s">
        <v>15</v>
      </c>
      <c r="B17" s="6">
        <v>300</v>
      </c>
      <c r="C17" s="7">
        <v>120</v>
      </c>
      <c r="E17" s="5" t="s">
        <v>210</v>
      </c>
      <c r="F17" s="6">
        <v>560</v>
      </c>
      <c r="G17" s="6">
        <v>726</v>
      </c>
      <c r="H17" s="7">
        <v>200</v>
      </c>
      <c r="J17" s="5"/>
      <c r="K17" s="6"/>
      <c r="L17" s="6"/>
      <c r="M17" s="12"/>
      <c r="N17" s="7"/>
    </row>
    <row r="18" spans="1:14" ht="17.399999999999999" customHeight="1">
      <c r="A18" s="5" t="s">
        <v>16</v>
      </c>
      <c r="B18" s="6">
        <v>240</v>
      </c>
      <c r="C18" s="7">
        <v>120</v>
      </c>
      <c r="E18" s="5"/>
      <c r="F18" s="6"/>
      <c r="G18" s="6"/>
      <c r="H18" s="7"/>
      <c r="J18" s="5"/>
      <c r="K18" s="6"/>
      <c r="L18" s="6"/>
      <c r="M18" s="12"/>
      <c r="N18" s="7"/>
    </row>
    <row r="19" spans="1:14" ht="17.399999999999999" customHeight="1">
      <c r="A19" s="5" t="s">
        <v>17</v>
      </c>
      <c r="B19" s="6">
        <v>388</v>
      </c>
      <c r="C19" s="7">
        <v>120</v>
      </c>
      <c r="E19" s="5"/>
      <c r="F19" s="6"/>
      <c r="G19" s="6"/>
      <c r="H19" s="7"/>
      <c r="J19" s="5"/>
      <c r="K19" s="6"/>
      <c r="L19" s="6"/>
      <c r="M19" s="12"/>
      <c r="N19" s="7"/>
    </row>
    <row r="20" spans="1:14" ht="17.399999999999999" customHeight="1">
      <c r="A20" s="5" t="s">
        <v>18</v>
      </c>
      <c r="B20" s="6">
        <v>160</v>
      </c>
      <c r="C20" s="7">
        <v>120</v>
      </c>
      <c r="E20" s="5"/>
      <c r="F20" s="6"/>
      <c r="G20" s="6"/>
      <c r="H20" s="7"/>
      <c r="J20" s="5"/>
      <c r="K20" s="6"/>
      <c r="L20" s="6"/>
      <c r="M20" s="12"/>
      <c r="N20" s="7"/>
    </row>
    <row r="21" spans="1:14" ht="17.399999999999999" customHeight="1">
      <c r="A21" s="5" t="s">
        <v>19</v>
      </c>
      <c r="B21" s="6">
        <v>220</v>
      </c>
      <c r="C21" s="7">
        <v>120</v>
      </c>
      <c r="E21" s="5"/>
      <c r="F21" s="6"/>
      <c r="G21" s="6"/>
      <c r="H21" s="7"/>
      <c r="J21" s="5"/>
      <c r="K21" s="6"/>
      <c r="L21" s="6"/>
      <c r="M21" s="12"/>
      <c r="N21" s="7"/>
    </row>
    <row r="22" spans="1:14" ht="17.399999999999999" customHeight="1">
      <c r="A22" s="5" t="s">
        <v>20</v>
      </c>
      <c r="B22" s="6">
        <v>118</v>
      </c>
      <c r="C22" s="7">
        <v>120</v>
      </c>
      <c r="E22" s="5"/>
      <c r="F22" s="6"/>
      <c r="G22" s="6"/>
      <c r="H22" s="7"/>
      <c r="J22" s="5"/>
      <c r="K22" s="6"/>
      <c r="L22" s="6"/>
      <c r="M22" s="12"/>
      <c r="N22" s="7"/>
    </row>
    <row r="23" spans="1:14" ht="17.399999999999999" customHeight="1">
      <c r="A23" s="5" t="s">
        <v>21</v>
      </c>
      <c r="B23" s="6">
        <v>104</v>
      </c>
      <c r="C23" s="7">
        <v>120</v>
      </c>
      <c r="E23" s="5"/>
      <c r="F23" s="6"/>
      <c r="G23" s="6"/>
      <c r="H23" s="7"/>
      <c r="J23" s="5"/>
      <c r="K23" s="6"/>
      <c r="L23" s="6"/>
      <c r="M23" s="12"/>
      <c r="N23" s="7"/>
    </row>
    <row r="24" spans="1:14" ht="17.399999999999999" customHeight="1">
      <c r="A24" s="5" t="s">
        <v>22</v>
      </c>
      <c r="B24" s="6">
        <v>150</v>
      </c>
      <c r="C24" s="7">
        <v>120</v>
      </c>
      <c r="E24" s="5"/>
      <c r="F24" s="6"/>
      <c r="G24" s="6"/>
      <c r="H24" s="7"/>
      <c r="J24" s="5"/>
      <c r="K24" s="6"/>
      <c r="L24" s="6"/>
      <c r="M24" s="12"/>
      <c r="N24" s="7"/>
    </row>
    <row r="25" spans="1:14" ht="17.399999999999999" customHeight="1">
      <c r="A25" s="5" t="s">
        <v>23</v>
      </c>
      <c r="B25" s="6">
        <v>94</v>
      </c>
      <c r="C25" s="7">
        <v>120</v>
      </c>
      <c r="E25" s="5"/>
      <c r="F25" s="6"/>
      <c r="G25" s="6"/>
      <c r="H25" s="7"/>
      <c r="J25" s="5"/>
      <c r="K25" s="6"/>
      <c r="L25" s="6"/>
      <c r="M25" s="12"/>
      <c r="N25" s="7"/>
    </row>
    <row r="26" spans="1:14" ht="17.399999999999999" customHeight="1">
      <c r="A26" s="5" t="s">
        <v>24</v>
      </c>
      <c r="B26" s="6">
        <v>52</v>
      </c>
      <c r="C26" s="7">
        <v>120</v>
      </c>
      <c r="E26" s="5"/>
      <c r="F26" s="6"/>
      <c r="G26" s="6"/>
      <c r="H26" s="7"/>
      <c r="J26" s="5"/>
      <c r="K26" s="6"/>
      <c r="L26" s="6"/>
      <c r="M26" s="12"/>
      <c r="N26" s="7"/>
    </row>
    <row r="27" spans="1:14" ht="17.399999999999999" customHeight="1">
      <c r="A27" s="5" t="s">
        <v>293</v>
      </c>
      <c r="B27" s="6">
        <v>108</v>
      </c>
      <c r="C27" s="7">
        <v>120</v>
      </c>
      <c r="E27" s="5"/>
      <c r="F27" s="6"/>
      <c r="G27" s="6"/>
      <c r="H27" s="7"/>
      <c r="J27" s="5"/>
      <c r="K27" s="6"/>
      <c r="L27" s="6"/>
      <c r="M27" s="12"/>
      <c r="N27" s="7"/>
    </row>
    <row r="28" spans="1:14" ht="17.399999999999999" customHeight="1">
      <c r="A28" s="5" t="s">
        <v>25</v>
      </c>
      <c r="B28" s="6">
        <v>76</v>
      </c>
      <c r="C28" s="7">
        <v>120</v>
      </c>
      <c r="E28" s="5"/>
      <c r="F28" s="6"/>
      <c r="G28" s="6"/>
      <c r="H28" s="7"/>
      <c r="J28" s="5"/>
      <c r="K28" s="6"/>
      <c r="L28" s="6"/>
      <c r="M28" s="12"/>
      <c r="N28" s="7"/>
    </row>
    <row r="29" spans="1:14" ht="17.399999999999999" customHeight="1">
      <c r="A29" s="5" t="s">
        <v>26</v>
      </c>
      <c r="B29" s="6">
        <v>52</v>
      </c>
      <c r="C29" s="7">
        <v>120</v>
      </c>
      <c r="E29" s="5"/>
      <c r="F29" s="6"/>
      <c r="G29" s="6"/>
      <c r="H29" s="7"/>
      <c r="J29" s="5"/>
      <c r="K29" s="6"/>
      <c r="L29" s="6"/>
      <c r="M29" s="12"/>
      <c r="N29" s="7"/>
    </row>
    <row r="30" spans="1:14" ht="17.399999999999999" customHeight="1">
      <c r="A30" s="5" t="s">
        <v>27</v>
      </c>
      <c r="B30" s="6">
        <v>230</v>
      </c>
      <c r="C30" s="7">
        <v>120</v>
      </c>
      <c r="E30" s="5"/>
      <c r="F30" s="6"/>
      <c r="G30" s="6"/>
      <c r="H30" s="7"/>
      <c r="J30" s="5"/>
      <c r="K30" s="6"/>
      <c r="L30" s="6"/>
      <c r="M30" s="12"/>
      <c r="N30" s="7"/>
    </row>
    <row r="31" spans="1:14" ht="17.399999999999999" customHeight="1">
      <c r="A31" s="5" t="s">
        <v>28</v>
      </c>
      <c r="B31" s="6">
        <v>192</v>
      </c>
      <c r="C31" s="7">
        <v>120</v>
      </c>
      <c r="E31" s="5"/>
      <c r="F31" s="6"/>
      <c r="G31" s="6"/>
      <c r="H31" s="7"/>
      <c r="J31" s="5"/>
      <c r="K31" s="6"/>
      <c r="L31" s="6"/>
      <c r="M31" s="12"/>
      <c r="N31" s="7"/>
    </row>
    <row r="32" spans="1:14" ht="17.399999999999999" customHeight="1">
      <c r="A32" s="5" t="s">
        <v>29</v>
      </c>
      <c r="B32" s="6">
        <v>164</v>
      </c>
      <c r="C32" s="7">
        <v>120</v>
      </c>
      <c r="E32" s="5"/>
      <c r="F32" s="6"/>
      <c r="G32" s="6"/>
      <c r="H32" s="7"/>
      <c r="J32" s="5"/>
      <c r="K32" s="6"/>
      <c r="L32" s="6"/>
      <c r="M32" s="12"/>
      <c r="N32" s="7"/>
    </row>
    <row r="33" spans="1:14" ht="17.399999999999999" customHeight="1">
      <c r="A33" s="5" t="s">
        <v>30</v>
      </c>
      <c r="B33" s="6">
        <v>194</v>
      </c>
      <c r="C33" s="7">
        <v>120</v>
      </c>
      <c r="E33" s="5"/>
      <c r="F33" s="6"/>
      <c r="G33" s="6"/>
      <c r="H33" s="7"/>
      <c r="J33" s="5"/>
      <c r="K33" s="6"/>
      <c r="L33" s="6"/>
      <c r="M33" s="12"/>
      <c r="N33" s="7"/>
    </row>
    <row r="34" spans="1:14" ht="17.399999999999999" customHeight="1">
      <c r="A34" s="5"/>
      <c r="B34" s="6"/>
      <c r="C34" s="7"/>
      <c r="E34" s="5"/>
      <c r="F34" s="6"/>
      <c r="G34" s="6"/>
      <c r="H34" s="7"/>
      <c r="J34" s="5"/>
      <c r="K34" s="6"/>
      <c r="L34" s="6"/>
      <c r="M34" s="12"/>
      <c r="N34" s="7"/>
    </row>
    <row r="35" spans="1:14" ht="17.399999999999999" customHeight="1">
      <c r="A35" s="5" t="s">
        <v>172</v>
      </c>
      <c r="B35" s="6">
        <v>116</v>
      </c>
      <c r="C35" s="7">
        <v>120</v>
      </c>
      <c r="E35" s="5"/>
      <c r="F35" s="6"/>
      <c r="G35" s="6"/>
      <c r="H35" s="7"/>
      <c r="J35" s="5"/>
      <c r="K35" s="6"/>
      <c r="L35" s="6"/>
      <c r="M35" s="12"/>
      <c r="N35" s="7"/>
    </row>
    <row r="36" spans="1:14" ht="17.399999999999999" customHeight="1">
      <c r="A36" s="5" t="s">
        <v>31</v>
      </c>
      <c r="B36" s="6">
        <v>140</v>
      </c>
      <c r="C36" s="7">
        <v>120</v>
      </c>
      <c r="E36" s="5"/>
      <c r="F36" s="6"/>
      <c r="G36" s="6"/>
      <c r="H36" s="7"/>
      <c r="J36" s="5"/>
      <c r="K36" s="6"/>
      <c r="L36" s="6"/>
      <c r="M36" s="12"/>
      <c r="N36" s="7"/>
    </row>
    <row r="37" spans="1:14" ht="17.399999999999999" customHeight="1">
      <c r="A37" s="5" t="s">
        <v>32</v>
      </c>
      <c r="B37" s="6">
        <v>82</v>
      </c>
      <c r="C37" s="7">
        <v>120</v>
      </c>
      <c r="E37" s="5"/>
      <c r="F37" s="6"/>
      <c r="G37" s="6"/>
      <c r="H37" s="7"/>
      <c r="J37" s="5"/>
      <c r="K37" s="6"/>
      <c r="L37" s="6"/>
      <c r="M37" s="12"/>
      <c r="N37" s="7"/>
    </row>
    <row r="38" spans="1:14" ht="17.399999999999999" customHeight="1">
      <c r="A38" s="5" t="s">
        <v>33</v>
      </c>
      <c r="B38" s="6">
        <v>120</v>
      </c>
      <c r="C38" s="7">
        <v>120</v>
      </c>
      <c r="E38" s="5"/>
      <c r="F38" s="6"/>
      <c r="G38" s="6"/>
      <c r="H38" s="7"/>
      <c r="J38" s="5"/>
      <c r="K38" s="6"/>
      <c r="L38" s="6"/>
      <c r="M38" s="12"/>
      <c r="N38" s="7"/>
    </row>
    <row r="39" spans="1:14" ht="17.399999999999999" customHeight="1">
      <c r="A39" s="5" t="s">
        <v>34</v>
      </c>
      <c r="B39" s="6">
        <v>110</v>
      </c>
      <c r="C39" s="7">
        <v>120</v>
      </c>
      <c r="E39" s="5"/>
      <c r="F39" s="6"/>
      <c r="G39" s="6"/>
      <c r="H39" s="7"/>
      <c r="J39" s="5"/>
      <c r="K39" s="6"/>
      <c r="L39" s="6"/>
      <c r="M39" s="12"/>
      <c r="N39" s="7"/>
    </row>
    <row r="40" spans="1:14" ht="17.399999999999999" customHeight="1">
      <c r="A40" s="5" t="s">
        <v>35</v>
      </c>
      <c r="B40" s="6">
        <v>92</v>
      </c>
      <c r="C40" s="7">
        <v>120</v>
      </c>
      <c r="E40" s="5"/>
      <c r="F40" s="6"/>
      <c r="G40" s="6"/>
      <c r="H40" s="7"/>
      <c r="J40" s="5"/>
      <c r="K40" s="6"/>
      <c r="L40" s="6"/>
      <c r="M40" s="12"/>
      <c r="N40" s="7"/>
    </row>
    <row r="41" spans="1:14" ht="17.399999999999999" customHeight="1">
      <c r="A41" s="5" t="s">
        <v>294</v>
      </c>
      <c r="B41" s="6">
        <v>116</v>
      </c>
      <c r="C41" s="7">
        <v>120</v>
      </c>
      <c r="E41" s="5"/>
      <c r="F41" s="6"/>
      <c r="G41" s="6"/>
      <c r="H41" s="7"/>
      <c r="J41" s="5"/>
      <c r="K41" s="6"/>
      <c r="L41" s="6"/>
      <c r="M41" s="12"/>
      <c r="N41" s="7"/>
    </row>
    <row r="42" spans="1:14" ht="17.399999999999999" customHeight="1">
      <c r="A42" s="5"/>
      <c r="B42" s="6"/>
      <c r="C42" s="7"/>
      <c r="E42" s="5"/>
      <c r="F42" s="6"/>
      <c r="G42" s="6"/>
      <c r="H42" s="7"/>
      <c r="J42" s="5"/>
      <c r="K42" s="6"/>
      <c r="L42" s="6"/>
      <c r="M42" s="12"/>
      <c r="N42" s="7"/>
    </row>
    <row r="43" spans="1:14" ht="17.399999999999999" customHeight="1">
      <c r="A43" s="5"/>
      <c r="B43" s="6"/>
      <c r="C43" s="7"/>
      <c r="E43" s="5"/>
      <c r="F43" s="6"/>
      <c r="G43" s="6"/>
      <c r="H43" s="7"/>
      <c r="J43" s="5"/>
      <c r="K43" s="6"/>
      <c r="L43" s="6"/>
      <c r="M43" s="12"/>
      <c r="N43" s="7"/>
    </row>
    <row r="44" spans="1:14" ht="17.399999999999999" customHeight="1">
      <c r="A44" s="5"/>
      <c r="B44" s="6"/>
      <c r="C44" s="7"/>
      <c r="E44" s="5"/>
      <c r="F44" s="6"/>
      <c r="G44" s="6"/>
      <c r="H44" s="7"/>
      <c r="J44" s="5"/>
      <c r="K44" s="6"/>
      <c r="L44" s="6"/>
      <c r="M44" s="12"/>
      <c r="N44" s="7"/>
    </row>
    <row r="45" spans="1:14" ht="17.399999999999999" customHeight="1">
      <c r="A45" s="5"/>
      <c r="B45" s="6"/>
      <c r="C45" s="7"/>
      <c r="E45" s="5"/>
      <c r="F45" s="6"/>
      <c r="G45" s="6"/>
      <c r="H45" s="7"/>
      <c r="J45" s="5"/>
      <c r="K45" s="6"/>
      <c r="L45" s="6"/>
      <c r="M45" s="12"/>
      <c r="N45" s="7"/>
    </row>
    <row r="46" spans="1:14" ht="17.399999999999999" customHeight="1">
      <c r="A46" s="5"/>
      <c r="B46" s="6"/>
      <c r="C46" s="7"/>
      <c r="E46" s="5"/>
      <c r="F46" s="6"/>
      <c r="G46" s="6"/>
      <c r="H46" s="7"/>
      <c r="J46" s="5"/>
      <c r="K46" s="6"/>
      <c r="L46" s="6"/>
      <c r="M46" s="12"/>
      <c r="N46" s="7"/>
    </row>
    <row r="47" spans="1:14" ht="17.399999999999999" customHeight="1">
      <c r="A47" s="5"/>
      <c r="B47" s="6"/>
      <c r="C47" s="7"/>
      <c r="E47" s="5"/>
      <c r="F47" s="6"/>
      <c r="G47" s="6"/>
      <c r="H47" s="7"/>
      <c r="J47" s="5"/>
      <c r="K47" s="6"/>
      <c r="L47" s="6"/>
      <c r="M47" s="12"/>
      <c r="N47" s="7"/>
    </row>
    <row r="48" spans="1:14" ht="17.399999999999999" customHeight="1" thickBot="1">
      <c r="A48" s="8"/>
      <c r="B48" s="9"/>
      <c r="C48" s="10"/>
      <c r="E48" s="8"/>
      <c r="F48" s="9"/>
      <c r="G48" s="9"/>
      <c r="H48" s="10"/>
      <c r="J48" s="8"/>
      <c r="K48" s="9"/>
      <c r="L48" s="9"/>
      <c r="M48" s="13"/>
      <c r="N48" s="10"/>
    </row>
    <row r="49" ht="16.2" thickTop="1"/>
  </sheetData>
  <sheetProtection password="CCE3" sheet="1" objects="1" scenarios="1"/>
  <mergeCells count="4">
    <mergeCell ref="A2:C2"/>
    <mergeCell ref="E2:H2"/>
    <mergeCell ref="J2:N2"/>
    <mergeCell ref="A1:N1"/>
  </mergeCells>
  <phoneticPr fontId="1" type="noConversion"/>
  <pageMargins left="0.31496062992125984" right="0.31496062992125984" top="0.35433070866141736" bottom="0.35433070866141736" header="0.31496062992125984" footer="0.31496062992125984"/>
  <pageSetup paperSize="9" orientation="portrait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63"/>
  <sheetViews>
    <sheetView showGridLines="0" topLeftCell="B1" workbookViewId="0">
      <selection activeCell="C4" sqref="C4:K4"/>
    </sheetView>
  </sheetViews>
  <sheetFormatPr defaultColWidth="9" defaultRowHeight="16.2"/>
  <cols>
    <col min="1" max="1" width="0" style="14" hidden="1" customWidth="1"/>
    <col min="2" max="11" width="9.6640625" style="14" customWidth="1"/>
    <col min="12" max="16384" width="9" style="14"/>
  </cols>
  <sheetData>
    <row r="1" spans="1:11" ht="30" customHeight="1" thickBot="1">
      <c r="B1" s="422" t="str">
        <f>IF(設定!A1="","",設定!A1&amp;"教職員工出差請示單")</f>
        <v>臺南市西港區後營國小教職員工出差請示單</v>
      </c>
      <c r="C1" s="422"/>
      <c r="D1" s="422"/>
      <c r="E1" s="422"/>
      <c r="F1" s="422"/>
      <c r="G1" s="422"/>
      <c r="H1" s="422"/>
      <c r="I1" s="422"/>
      <c r="J1" s="422"/>
      <c r="K1" s="423"/>
    </row>
    <row r="2" spans="1:11" ht="30" customHeight="1" thickTop="1">
      <c r="B2" s="415" t="s">
        <v>180</v>
      </c>
      <c r="C2" s="261" t="str">
        <f>IF(設定!N5="","",設定!N5)</f>
        <v>教導處</v>
      </c>
      <c r="D2" s="262"/>
      <c r="E2" s="429" t="s">
        <v>124</v>
      </c>
      <c r="F2" s="261" t="str">
        <f>IF(設定!N7="","",設定!N7)</f>
        <v>教師</v>
      </c>
      <c r="G2" s="262"/>
      <c r="H2" s="15" t="s">
        <v>62</v>
      </c>
      <c r="I2" s="430" t="str">
        <f>IF(設定!N6="","",設定!N6)</f>
        <v>王大丙</v>
      </c>
      <c r="J2" s="431"/>
      <c r="K2" s="432"/>
    </row>
    <row r="3" spans="1:11" ht="30" customHeight="1" thickBot="1">
      <c r="B3" s="416"/>
      <c r="C3" s="263"/>
      <c r="D3" s="264"/>
      <c r="E3" s="260"/>
      <c r="F3" s="263"/>
      <c r="G3" s="264"/>
      <c r="H3" s="16" t="s">
        <v>179</v>
      </c>
      <c r="I3" s="433"/>
      <c r="J3" s="434"/>
      <c r="K3" s="435"/>
    </row>
    <row r="4" spans="1:11" ht="30" customHeight="1" thickBot="1">
      <c r="B4" s="17" t="s">
        <v>181</v>
      </c>
      <c r="C4" s="441" t="str">
        <f>IF(設定!F16="","",設定!F16)</f>
        <v>1.參加0000000研習</v>
      </c>
      <c r="D4" s="441"/>
      <c r="E4" s="441"/>
      <c r="F4" s="441"/>
      <c r="G4" s="441"/>
      <c r="H4" s="441"/>
      <c r="I4" s="441"/>
      <c r="J4" s="441"/>
      <c r="K4" s="442"/>
    </row>
    <row r="5" spans="1:11" ht="24.9" customHeight="1">
      <c r="B5" s="374" t="s">
        <v>188</v>
      </c>
      <c r="C5" s="376" t="str">
        <f>IF(設定!O26="","","民國")</f>
        <v>民國</v>
      </c>
      <c r="D5" s="264" t="str">
        <f>IF(設定!V15="","",設定!E20&amp;"年"&amp;設定!F20&amp;"月"&amp;設定!G20&amp;"日"&amp;設定!H20&amp;"時 起")</f>
        <v>107年2月6日12時 起</v>
      </c>
      <c r="E5" s="264"/>
      <c r="F5" s="264"/>
      <c r="G5" s="264"/>
      <c r="H5" s="264"/>
      <c r="I5" s="378" t="str">
        <f>IF(設定!O26="","","共計 "&amp;設定!O26)</f>
        <v>共計 4 時</v>
      </c>
      <c r="J5" s="379"/>
      <c r="K5" s="380"/>
    </row>
    <row r="6" spans="1:11" ht="24.9" customHeight="1" thickBot="1">
      <c r="B6" s="375"/>
      <c r="C6" s="377"/>
      <c r="D6" s="264" t="str">
        <f>IF(設定!V16="","",VLOOKUP(設定!V16,起訖,4,FALSE)&amp;"年"&amp;VLOOKUP(設定!V16,起訖,5,FALSE)&amp;"月"&amp;VLOOKUP(設定!V16,起訖,6,FALSE)&amp;"日"&amp;VLOOKUP(設定!V16,起訖,8,FALSE)&amp;"時 止")</f>
        <v>107年2月6日16時 止</v>
      </c>
      <c r="E6" s="264"/>
      <c r="F6" s="264"/>
      <c r="G6" s="264"/>
      <c r="H6" s="264"/>
      <c r="I6" s="381"/>
      <c r="J6" s="381"/>
      <c r="K6" s="382"/>
    </row>
    <row r="7" spans="1:11" ht="24.9" customHeight="1">
      <c r="B7" s="424" t="s">
        <v>184</v>
      </c>
      <c r="C7" s="265" t="str">
        <f>IF(設定!F6="","",設定!F6)</f>
        <v>西港區</v>
      </c>
      <c r="D7" s="266"/>
      <c r="E7" s="258" t="s">
        <v>177</v>
      </c>
      <c r="F7" s="254" t="str">
        <f>IF(設定!P26="","□高鐵或飛機","■高鐵或飛機")</f>
        <v>□高鐵或飛機</v>
      </c>
      <c r="G7" s="255"/>
      <c r="H7" s="258" t="s">
        <v>178</v>
      </c>
      <c r="I7" s="406"/>
      <c r="J7" s="407"/>
      <c r="K7" s="408"/>
    </row>
    <row r="8" spans="1:11" ht="24.9" customHeight="1">
      <c r="B8" s="425"/>
      <c r="C8" s="263" t="str">
        <f>IF(AND(C7="",C9=""),"",IF(AND(C7&lt;&gt;"",C9=""),"↓",IF(AND(C7="",C9&lt;&gt;""),"↑","↑↓")))</f>
        <v>↑↓</v>
      </c>
      <c r="D8" s="267"/>
      <c r="E8" s="259"/>
      <c r="F8" s="256" t="str">
        <f>IF(設定!Q26="","□火車","■火車")</f>
        <v>□火車</v>
      </c>
      <c r="G8" s="257"/>
      <c r="H8" s="259"/>
      <c r="I8" s="409"/>
      <c r="J8" s="410"/>
      <c r="K8" s="411"/>
    </row>
    <row r="9" spans="1:11" ht="24.9" customHeight="1" thickBot="1">
      <c r="B9" s="426"/>
      <c r="C9" s="268" t="str">
        <f>IF(設定!W16="","",VLOOKUP(設定!W16,起訖,9,FALSE))</f>
        <v>永康</v>
      </c>
      <c r="D9" s="269"/>
      <c r="E9" s="260"/>
      <c r="F9" s="385" t="str">
        <f>IF(設定!R26="","□汽車或自行開車","■汽車或自行開車")</f>
        <v>■汽車或自行開車</v>
      </c>
      <c r="G9" s="386"/>
      <c r="H9" s="260"/>
      <c r="I9" s="412"/>
      <c r="J9" s="413"/>
      <c r="K9" s="414"/>
    </row>
    <row r="10" spans="1:11" ht="30" customHeight="1">
      <c r="B10" s="18" t="s">
        <v>130</v>
      </c>
      <c r="C10" s="436"/>
      <c r="D10" s="436"/>
      <c r="E10" s="436"/>
      <c r="F10" s="436"/>
      <c r="G10" s="436"/>
      <c r="H10" s="436"/>
      <c r="I10" s="436"/>
      <c r="J10" s="436"/>
      <c r="K10" s="437"/>
    </row>
    <row r="11" spans="1:11" ht="30" customHeight="1">
      <c r="B11" s="19" t="s">
        <v>131</v>
      </c>
      <c r="C11" s="394" t="str">
        <f>IF(設定!N26="","  □供宿      ■不供宿","  ■供宿      □不供宿")</f>
        <v xml:space="preserve">  □供宿      ■不供宿</v>
      </c>
      <c r="D11" s="395"/>
      <c r="E11" s="395"/>
      <c r="F11" s="395"/>
      <c r="G11" s="395"/>
      <c r="H11" s="395"/>
      <c r="I11" s="395"/>
      <c r="J11" s="395"/>
      <c r="K11" s="396"/>
    </row>
    <row r="12" spans="1:11" ht="30" customHeight="1">
      <c r="B12" s="438" t="s">
        <v>132</v>
      </c>
      <c r="C12" s="439"/>
      <c r="D12" s="439"/>
      <c r="E12" s="439"/>
      <c r="F12" s="439"/>
      <c r="G12" s="439"/>
      <c r="H12" s="439"/>
      <c r="I12" s="439"/>
      <c r="J12" s="439"/>
      <c r="K12" s="440"/>
    </row>
    <row r="13" spans="1:11" ht="30" customHeight="1">
      <c r="B13" s="387" t="s">
        <v>133</v>
      </c>
      <c r="C13" s="388"/>
      <c r="D13" s="389" t="s">
        <v>134</v>
      </c>
      <c r="E13" s="390"/>
      <c r="F13" s="389" t="s">
        <v>135</v>
      </c>
      <c r="G13" s="427"/>
      <c r="H13" s="427"/>
      <c r="I13" s="427"/>
      <c r="J13" s="427"/>
      <c r="K13" s="428"/>
    </row>
    <row r="14" spans="1:11" ht="30" customHeight="1">
      <c r="A14" s="20">
        <v>1</v>
      </c>
      <c r="B14" s="21" t="str">
        <f t="shared" ref="B14:B19" si="0">IF($D$5="","",IFERROR(VLOOKUP(A14,起訖排序,4,FALSE)&amp;"月",""))</f>
        <v>2月</v>
      </c>
      <c r="C14" s="22" t="str">
        <f t="shared" ref="C14:C19" si="1">IF($D$5="","",IFERROR(VLOOKUP(A14,起訖排序,5,FALSE)&amp;"日",""))</f>
        <v>6日</v>
      </c>
      <c r="D14" s="393" t="str">
        <f t="shared" ref="D14:D19" si="2">IF($D$5="","",IFERROR(VLOOKUP(A14,起訖排序,8,FALSE),""))</f>
        <v>永康</v>
      </c>
      <c r="E14" s="339"/>
      <c r="F14" s="394" t="str">
        <f>IF(B14="","","如事由")</f>
        <v>如事由</v>
      </c>
      <c r="G14" s="395"/>
      <c r="H14" s="395"/>
      <c r="I14" s="395"/>
      <c r="J14" s="395"/>
      <c r="K14" s="396"/>
    </row>
    <row r="15" spans="1:11" ht="30" customHeight="1">
      <c r="A15" s="20">
        <v>2</v>
      </c>
      <c r="B15" s="21" t="str">
        <f t="shared" si="0"/>
        <v/>
      </c>
      <c r="C15" s="104" t="str">
        <f t="shared" si="1"/>
        <v/>
      </c>
      <c r="D15" s="393" t="str">
        <f t="shared" si="2"/>
        <v/>
      </c>
      <c r="E15" s="339"/>
      <c r="F15" s="394" t="str">
        <f t="shared" ref="F15:F19" si="3">IF(B15="","","如事由")</f>
        <v/>
      </c>
      <c r="G15" s="395"/>
      <c r="H15" s="395"/>
      <c r="I15" s="395"/>
      <c r="J15" s="395"/>
      <c r="K15" s="396"/>
    </row>
    <row r="16" spans="1:11" ht="30" customHeight="1">
      <c r="A16" s="20">
        <v>3</v>
      </c>
      <c r="B16" s="21" t="str">
        <f t="shared" si="0"/>
        <v/>
      </c>
      <c r="C16" s="104" t="str">
        <f t="shared" si="1"/>
        <v/>
      </c>
      <c r="D16" s="393" t="str">
        <f t="shared" si="2"/>
        <v/>
      </c>
      <c r="E16" s="339"/>
      <c r="F16" s="394" t="str">
        <f t="shared" si="3"/>
        <v/>
      </c>
      <c r="G16" s="395"/>
      <c r="H16" s="395"/>
      <c r="I16" s="395"/>
      <c r="J16" s="395"/>
      <c r="K16" s="396"/>
    </row>
    <row r="17" spans="1:11" ht="30" customHeight="1">
      <c r="A17" s="20">
        <v>4</v>
      </c>
      <c r="B17" s="21" t="str">
        <f t="shared" si="0"/>
        <v/>
      </c>
      <c r="C17" s="104" t="str">
        <f t="shared" si="1"/>
        <v/>
      </c>
      <c r="D17" s="393" t="str">
        <f t="shared" si="2"/>
        <v/>
      </c>
      <c r="E17" s="339"/>
      <c r="F17" s="394" t="str">
        <f t="shared" si="3"/>
        <v/>
      </c>
      <c r="G17" s="395"/>
      <c r="H17" s="395"/>
      <c r="I17" s="395"/>
      <c r="J17" s="395"/>
      <c r="K17" s="396"/>
    </row>
    <row r="18" spans="1:11" ht="30" customHeight="1">
      <c r="A18" s="20">
        <v>5</v>
      </c>
      <c r="B18" s="21" t="str">
        <f t="shared" si="0"/>
        <v/>
      </c>
      <c r="C18" s="104" t="str">
        <f t="shared" si="1"/>
        <v/>
      </c>
      <c r="D18" s="393" t="str">
        <f t="shared" si="2"/>
        <v/>
      </c>
      <c r="E18" s="339"/>
      <c r="F18" s="394" t="str">
        <f t="shared" si="3"/>
        <v/>
      </c>
      <c r="G18" s="395"/>
      <c r="H18" s="395"/>
      <c r="I18" s="395"/>
      <c r="J18" s="395"/>
      <c r="K18" s="396"/>
    </row>
    <row r="19" spans="1:11" ht="30" customHeight="1" thickBot="1">
      <c r="A19" s="20">
        <v>6</v>
      </c>
      <c r="B19" s="21" t="str">
        <f t="shared" si="0"/>
        <v/>
      </c>
      <c r="C19" s="104" t="str">
        <f t="shared" si="1"/>
        <v/>
      </c>
      <c r="D19" s="393" t="str">
        <f t="shared" si="2"/>
        <v/>
      </c>
      <c r="E19" s="339"/>
      <c r="F19" s="394" t="str">
        <f t="shared" si="3"/>
        <v/>
      </c>
      <c r="G19" s="395"/>
      <c r="H19" s="395"/>
      <c r="I19" s="395"/>
      <c r="J19" s="395"/>
      <c r="K19" s="396"/>
    </row>
    <row r="20" spans="1:11" ht="50.1" customHeight="1" thickBot="1">
      <c r="B20" s="17" t="s">
        <v>138</v>
      </c>
      <c r="C20" s="391"/>
      <c r="D20" s="392"/>
      <c r="E20" s="417" t="s">
        <v>187</v>
      </c>
      <c r="F20" s="418"/>
      <c r="G20" s="391"/>
      <c r="H20" s="392"/>
      <c r="I20" s="418" t="s">
        <v>182</v>
      </c>
      <c r="J20" s="403"/>
      <c r="K20" s="404"/>
    </row>
    <row r="21" spans="1:11" ht="50.1" customHeight="1" thickBot="1">
      <c r="B21" s="17" t="s">
        <v>185</v>
      </c>
      <c r="C21" s="391"/>
      <c r="D21" s="392"/>
      <c r="E21" s="419"/>
      <c r="F21" s="420"/>
      <c r="G21" s="391"/>
      <c r="H21" s="392"/>
      <c r="I21" s="420"/>
      <c r="J21" s="403"/>
      <c r="K21" s="404"/>
    </row>
    <row r="22" spans="1:11" ht="50.1" customHeight="1" thickBot="1">
      <c r="B22" s="23" t="s">
        <v>183</v>
      </c>
      <c r="C22" s="397"/>
      <c r="D22" s="398"/>
      <c r="E22" s="399" t="s">
        <v>139</v>
      </c>
      <c r="F22" s="400"/>
      <c r="G22" s="401"/>
      <c r="H22" s="402"/>
      <c r="I22" s="421"/>
      <c r="J22" s="401"/>
      <c r="K22" s="405"/>
    </row>
    <row r="23" spans="1:11" ht="16.8" thickTop="1">
      <c r="B23" s="24"/>
      <c r="C23" s="24"/>
      <c r="D23" s="24"/>
      <c r="E23" s="24"/>
      <c r="F23" s="24"/>
      <c r="G23" s="24"/>
      <c r="H23" s="24"/>
      <c r="I23" s="24"/>
      <c r="J23" s="24"/>
      <c r="K23" s="24"/>
    </row>
    <row r="24" spans="1:11">
      <c r="B24" s="25" t="s">
        <v>186</v>
      </c>
      <c r="C24" s="24"/>
      <c r="D24" s="24"/>
      <c r="E24" s="24"/>
      <c r="F24" s="24"/>
      <c r="G24" s="24"/>
      <c r="H24" s="24"/>
      <c r="I24" s="24"/>
      <c r="J24" s="24"/>
      <c r="K24" s="24"/>
    </row>
    <row r="25" spans="1:11" ht="36.75" customHeight="1">
      <c r="B25" s="383" t="s">
        <v>140</v>
      </c>
      <c r="C25" s="384"/>
      <c r="D25" s="384"/>
      <c r="E25" s="384"/>
      <c r="F25" s="384"/>
      <c r="G25" s="384"/>
      <c r="H25" s="384"/>
      <c r="I25" s="384"/>
      <c r="J25" s="384"/>
      <c r="K25" s="384"/>
    </row>
    <row r="26" spans="1:11">
      <c r="B26" s="383" t="s">
        <v>141</v>
      </c>
      <c r="C26" s="384"/>
      <c r="D26" s="384"/>
      <c r="E26" s="384"/>
      <c r="F26" s="384"/>
      <c r="G26" s="384"/>
      <c r="H26" s="384"/>
      <c r="I26" s="384"/>
      <c r="J26" s="384"/>
      <c r="K26" s="384"/>
    </row>
    <row r="27" spans="1:11">
      <c r="B27" s="383" t="s">
        <v>142</v>
      </c>
      <c r="C27" s="384"/>
      <c r="D27" s="384"/>
      <c r="E27" s="384"/>
      <c r="F27" s="384"/>
      <c r="G27" s="384"/>
      <c r="H27" s="384"/>
      <c r="I27" s="384"/>
      <c r="J27" s="384"/>
      <c r="K27" s="384"/>
    </row>
    <row r="28" spans="1:11">
      <c r="B28" s="383" t="s">
        <v>143</v>
      </c>
      <c r="C28" s="384"/>
      <c r="D28" s="384"/>
      <c r="E28" s="384"/>
      <c r="F28" s="384"/>
      <c r="G28" s="384"/>
      <c r="H28" s="384"/>
      <c r="I28" s="384"/>
      <c r="J28" s="384"/>
      <c r="K28" s="384"/>
    </row>
    <row r="29" spans="1:11">
      <c r="B29" s="383" t="s">
        <v>144</v>
      </c>
      <c r="C29" s="384"/>
      <c r="D29" s="384"/>
      <c r="E29" s="384"/>
      <c r="F29" s="384"/>
      <c r="G29" s="384"/>
      <c r="H29" s="384"/>
      <c r="I29" s="384"/>
      <c r="J29" s="384"/>
      <c r="K29" s="384"/>
    </row>
    <row r="30" spans="1:11" ht="26.4" customHeight="1">
      <c r="B30" s="188" t="str">
        <f>IF(設定!A1="","",設定!A1)</f>
        <v>臺南市西港區後營國小</v>
      </c>
      <c r="C30" s="352"/>
      <c r="D30" s="352"/>
      <c r="E30" s="352"/>
      <c r="F30" s="352"/>
      <c r="G30" s="352"/>
      <c r="H30" s="352"/>
      <c r="I30" s="352"/>
      <c r="J30" s="352"/>
      <c r="K30" s="352"/>
    </row>
    <row r="31" spans="1:11" ht="20.100000000000001" customHeight="1">
      <c r="B31" s="370" t="s">
        <v>145</v>
      </c>
      <c r="C31" s="371"/>
      <c r="D31" s="26"/>
      <c r="E31" s="353"/>
      <c r="F31" s="353"/>
      <c r="G31" s="27"/>
      <c r="H31" s="27"/>
      <c r="I31" s="27"/>
      <c r="J31" s="27"/>
      <c r="K31" s="24"/>
    </row>
    <row r="32" spans="1:11" ht="20.100000000000001" customHeight="1" thickBot="1">
      <c r="B32" s="372" t="s">
        <v>146</v>
      </c>
      <c r="C32" s="373"/>
      <c r="D32" s="28"/>
      <c r="E32" s="28"/>
      <c r="F32" s="29"/>
      <c r="G32" s="30"/>
      <c r="H32" s="30"/>
      <c r="I32" s="30"/>
      <c r="J32" s="31"/>
      <c r="K32" s="24"/>
    </row>
    <row r="33" spans="2:11" ht="23.1" customHeight="1" thickTop="1" thickBot="1">
      <c r="B33" s="354" t="s">
        <v>147</v>
      </c>
      <c r="C33" s="355"/>
      <c r="D33" s="358" t="s">
        <v>148</v>
      </c>
      <c r="E33" s="359"/>
      <c r="F33" s="359"/>
      <c r="G33" s="359"/>
      <c r="H33" s="360">
        <f>IF(設定!F8="","",設定!F8)</f>
        <v>231</v>
      </c>
      <c r="I33" s="361"/>
      <c r="J33" s="362" t="s">
        <v>149</v>
      </c>
      <c r="K33" s="363"/>
    </row>
    <row r="34" spans="2:11" ht="23.1" customHeight="1">
      <c r="B34" s="356"/>
      <c r="C34" s="357"/>
      <c r="D34" s="366" t="s">
        <v>150</v>
      </c>
      <c r="E34" s="367"/>
      <c r="F34" s="368" t="s">
        <v>193</v>
      </c>
      <c r="G34" s="367"/>
      <c r="H34" s="368" t="s">
        <v>151</v>
      </c>
      <c r="I34" s="369"/>
      <c r="J34" s="364"/>
      <c r="K34" s="365"/>
    </row>
    <row r="35" spans="2:11" ht="23.1" customHeight="1">
      <c r="B35" s="335"/>
      <c r="C35" s="336"/>
      <c r="D35" s="339" t="str">
        <f>IF(設定!F9="","",設定!F9)</f>
        <v>各校經常門分支計畫</v>
      </c>
      <c r="E35" s="340"/>
      <c r="F35" s="343" t="str">
        <f>IF(設定!F10="","",設定!F10)</f>
        <v>服務費用</v>
      </c>
      <c r="G35" s="340"/>
      <c r="H35" s="344" t="str">
        <f>IF(設定!F11="","",設定!F11)</f>
        <v>旅運費</v>
      </c>
      <c r="I35" s="345"/>
      <c r="J35" s="346">
        <f>IF(K56="","",K56)</f>
        <v>108</v>
      </c>
      <c r="K35" s="347"/>
    </row>
    <row r="36" spans="2:11" ht="23.1" customHeight="1" thickBot="1">
      <c r="B36" s="337"/>
      <c r="C36" s="338"/>
      <c r="D36" s="341"/>
      <c r="E36" s="342"/>
      <c r="F36" s="342"/>
      <c r="G36" s="342"/>
      <c r="H36" s="350" t="str">
        <f>IF(設定!F12="","",設定!F12)</f>
        <v>國內旅遊</v>
      </c>
      <c r="I36" s="351"/>
      <c r="J36" s="348"/>
      <c r="K36" s="349"/>
    </row>
    <row r="37" spans="2:11" ht="16.8" thickTop="1">
      <c r="B37" s="24"/>
      <c r="C37" s="24"/>
      <c r="D37" s="24"/>
      <c r="E37" s="24"/>
      <c r="F37" s="24"/>
      <c r="G37" s="24"/>
      <c r="H37" s="24"/>
      <c r="I37" s="24"/>
      <c r="J37" s="24"/>
      <c r="K37" s="31"/>
    </row>
    <row r="38" spans="2:11" ht="26.4" customHeight="1" thickBot="1">
      <c r="B38" s="328" t="s">
        <v>152</v>
      </c>
      <c r="C38" s="329"/>
      <c r="D38" s="329"/>
      <c r="E38" s="329"/>
      <c r="F38" s="329"/>
      <c r="G38" s="329"/>
      <c r="H38" s="329"/>
      <c r="I38" s="329"/>
      <c r="J38" s="329"/>
      <c r="K38" s="329"/>
    </row>
    <row r="39" spans="2:11" ht="30" customHeight="1" thickTop="1" thickBot="1">
      <c r="B39" s="330" t="s">
        <v>218</v>
      </c>
      <c r="C39" s="331"/>
      <c r="D39" s="332" t="str">
        <f>IF(設定!N6="","",設定!N6)</f>
        <v>王大丙</v>
      </c>
      <c r="E39" s="333"/>
      <c r="F39" s="32" t="s">
        <v>153</v>
      </c>
      <c r="G39" s="332" t="str">
        <f>IF(設定!N7="","",設定!N7)</f>
        <v>教師</v>
      </c>
      <c r="H39" s="333"/>
      <c r="I39" s="32" t="s">
        <v>154</v>
      </c>
      <c r="J39" s="332" t="str">
        <f>IF(設定!N8="","",設定!N8)</f>
        <v>薦任級以下人員</v>
      </c>
      <c r="K39" s="334"/>
    </row>
    <row r="40" spans="2:11" ht="30" customHeight="1" thickBot="1">
      <c r="B40" s="314" t="s">
        <v>181</v>
      </c>
      <c r="C40" s="315"/>
      <c r="D40" s="280" t="str">
        <f>IF(設定!F16="","",設定!F16)</f>
        <v>1.參加0000000研習</v>
      </c>
      <c r="E40" s="281"/>
      <c r="F40" s="281"/>
      <c r="G40" s="281"/>
      <c r="H40" s="281"/>
      <c r="I40" s="281"/>
      <c r="J40" s="281"/>
      <c r="K40" s="282"/>
    </row>
    <row r="41" spans="2:11" ht="20.100000000000001" customHeight="1">
      <c r="B41" s="286" t="s">
        <v>194</v>
      </c>
      <c r="C41" s="287"/>
      <c r="D41" s="293" t="str">
        <f>IF(設定!V15="","",設定!E20&amp;"年"&amp;設定!F20&amp;"月"&amp;設定!G20&amp;"日"&amp;設定!H20&amp;"時 起")</f>
        <v>107年2月6日12時 起</v>
      </c>
      <c r="E41" s="294"/>
      <c r="F41" s="294"/>
      <c r="G41" s="294"/>
      <c r="H41" s="295"/>
      <c r="I41" s="296" t="str">
        <f>IF(設定!O26="","","共計 "&amp;設定!O26&amp;" 附單據     張")</f>
        <v>共計 4 時 附單據     張</v>
      </c>
      <c r="J41" s="297"/>
      <c r="K41" s="298"/>
    </row>
    <row r="42" spans="2:11" ht="20.100000000000001" customHeight="1" thickBot="1">
      <c r="B42" s="288"/>
      <c r="C42" s="289"/>
      <c r="D42" s="290" t="str">
        <f>IF(設定!V16="","",VLOOKUP(設定!V16,起訖,4,FALSE)&amp;"年"&amp;VLOOKUP(設定!V16,起訖,5,FALSE)&amp;"月"&amp;VLOOKUP(設定!V16,起訖,6,FALSE)&amp;"日"&amp;VLOOKUP(設定!V16,起訖,8,FALSE)&amp;"時 止")</f>
        <v>107年2月6日16時 止</v>
      </c>
      <c r="E42" s="291"/>
      <c r="F42" s="291"/>
      <c r="G42" s="291"/>
      <c r="H42" s="292"/>
      <c r="I42" s="299"/>
      <c r="J42" s="300"/>
      <c r="K42" s="301"/>
    </row>
    <row r="43" spans="2:11" ht="20.100000000000001" hidden="1" customHeight="1" thickBot="1">
      <c r="B43" s="47"/>
      <c r="C43" s="48"/>
      <c r="D43" s="43">
        <v>1</v>
      </c>
      <c r="E43" s="43">
        <v>2</v>
      </c>
      <c r="F43" s="43">
        <v>3</v>
      </c>
      <c r="G43" s="43">
        <v>4</v>
      </c>
      <c r="H43" s="43">
        <v>5</v>
      </c>
      <c r="I43" s="43">
        <v>6</v>
      </c>
      <c r="J43" s="43">
        <v>7</v>
      </c>
      <c r="K43" s="49"/>
    </row>
    <row r="44" spans="2:11" ht="30" customHeight="1">
      <c r="B44" s="326" t="s">
        <v>136</v>
      </c>
      <c r="C44" s="327"/>
      <c r="D44" s="33">
        <f t="shared" ref="D44:J44" si="4">IF($D$41="","",IFERROR(VLOOKUP(D43,起訖排序,4,FALSE),""))</f>
        <v>2</v>
      </c>
      <c r="E44" s="33" t="str">
        <f t="shared" si="4"/>
        <v/>
      </c>
      <c r="F44" s="33" t="str">
        <f t="shared" si="4"/>
        <v/>
      </c>
      <c r="G44" s="33" t="str">
        <f t="shared" si="4"/>
        <v/>
      </c>
      <c r="H44" s="33" t="str">
        <f t="shared" si="4"/>
        <v/>
      </c>
      <c r="I44" s="33" t="str">
        <f t="shared" si="4"/>
        <v/>
      </c>
      <c r="J44" s="33" t="str">
        <f t="shared" si="4"/>
        <v/>
      </c>
      <c r="K44" s="305" t="str">
        <f>IF(D44="","","合計")</f>
        <v>合計</v>
      </c>
    </row>
    <row r="45" spans="2:11" ht="30" customHeight="1" thickBot="1">
      <c r="B45" s="324" t="s">
        <v>137</v>
      </c>
      <c r="C45" s="325"/>
      <c r="D45" s="34">
        <f t="shared" ref="D45:J45" si="5">IF($D$41="","",IFERROR(VLOOKUP(D43,起訖排序,5,FALSE),""))</f>
        <v>6</v>
      </c>
      <c r="E45" s="34" t="str">
        <f t="shared" si="5"/>
        <v/>
      </c>
      <c r="F45" s="34" t="str">
        <f t="shared" si="5"/>
        <v/>
      </c>
      <c r="G45" s="34" t="str">
        <f t="shared" si="5"/>
        <v/>
      </c>
      <c r="H45" s="34" t="str">
        <f t="shared" si="5"/>
        <v/>
      </c>
      <c r="I45" s="34" t="str">
        <f t="shared" si="5"/>
        <v/>
      </c>
      <c r="J45" s="34" t="str">
        <f t="shared" si="5"/>
        <v/>
      </c>
      <c r="K45" s="306"/>
    </row>
    <row r="46" spans="2:11" ht="30" customHeight="1">
      <c r="B46" s="270" t="s">
        <v>217</v>
      </c>
      <c r="C46" s="302"/>
      <c r="D46" s="35" t="str">
        <f>IF(D44="","",IF(設定!$F$6="","",設定!$F$6))</f>
        <v>西港區</v>
      </c>
      <c r="E46" s="35" t="str">
        <f>IF(E44="","",IF(設定!$F$6="","",設定!$F$6))</f>
        <v/>
      </c>
      <c r="F46" s="35" t="str">
        <f>IF(F44="","",IF(設定!$F$6="","",設定!$F$6))</f>
        <v/>
      </c>
      <c r="G46" s="35" t="str">
        <f>IF(G44="","",IF(設定!$F$6="","",設定!$F$6))</f>
        <v/>
      </c>
      <c r="H46" s="35" t="str">
        <f>IF(H44="","",IF(設定!$F$6="","",設定!$F$6))</f>
        <v/>
      </c>
      <c r="I46" s="35" t="str">
        <f>IF(I44="","",IF(設定!$F$6="","",設定!$F$6))</f>
        <v/>
      </c>
      <c r="J46" s="35" t="str">
        <f>IF(J44="","",IF(設定!$F$6="","",設定!$F$6))</f>
        <v/>
      </c>
      <c r="K46" s="322"/>
    </row>
    <row r="47" spans="2:11" ht="30" customHeight="1" thickBot="1">
      <c r="B47" s="303"/>
      <c r="C47" s="304"/>
      <c r="D47" s="36" t="str">
        <f t="shared" ref="D47:J47" si="6">IF($D$41="","",IFERROR(VLOOKUP(D43,起訖排序,8,FALSE),""))</f>
        <v>永康</v>
      </c>
      <c r="E47" s="36" t="str">
        <f t="shared" si="6"/>
        <v/>
      </c>
      <c r="F47" s="36" t="str">
        <f t="shared" si="6"/>
        <v/>
      </c>
      <c r="G47" s="36" t="str">
        <f t="shared" si="6"/>
        <v/>
      </c>
      <c r="H47" s="36" t="str">
        <f t="shared" si="6"/>
        <v/>
      </c>
      <c r="I47" s="36" t="str">
        <f t="shared" si="6"/>
        <v/>
      </c>
      <c r="J47" s="36" t="str">
        <f t="shared" si="6"/>
        <v/>
      </c>
      <c r="K47" s="323"/>
    </row>
    <row r="48" spans="2:11" ht="30" customHeight="1" thickBot="1">
      <c r="B48" s="314" t="s">
        <v>216</v>
      </c>
      <c r="C48" s="315"/>
      <c r="D48" s="37" t="str">
        <f>IF(D44="","","如事由")</f>
        <v>如事由</v>
      </c>
      <c r="E48" s="37" t="str">
        <f t="shared" ref="E48:J48" si="7">IF(E44="","","如事由")</f>
        <v/>
      </c>
      <c r="F48" s="37" t="str">
        <f t="shared" si="7"/>
        <v/>
      </c>
      <c r="G48" s="37" t="str">
        <f t="shared" si="7"/>
        <v/>
      </c>
      <c r="H48" s="37" t="str">
        <f t="shared" si="7"/>
        <v/>
      </c>
      <c r="I48" s="37" t="str">
        <f t="shared" si="7"/>
        <v/>
      </c>
      <c r="J48" s="37" t="str">
        <f t="shared" si="7"/>
        <v/>
      </c>
      <c r="K48" s="38"/>
    </row>
    <row r="49" spans="2:11" ht="30" customHeight="1">
      <c r="B49" s="283" t="s">
        <v>190</v>
      </c>
      <c r="C49" s="39" t="s">
        <v>189</v>
      </c>
      <c r="D49" s="173" t="str">
        <f t="shared" ref="D49:J49" si="8">IF(D44="","",IF(IFERROR(VLOOKUP(D43,起訖排序,14,FALSE),"")=0,"",IFERROR(VLOOKUP(D43,起訖排序,14,FALSE),"")))</f>
        <v/>
      </c>
      <c r="E49" s="173" t="str">
        <f t="shared" si="8"/>
        <v/>
      </c>
      <c r="F49" s="173" t="str">
        <f t="shared" si="8"/>
        <v/>
      </c>
      <c r="G49" s="173" t="str">
        <f t="shared" si="8"/>
        <v/>
      </c>
      <c r="H49" s="173" t="str">
        <f t="shared" si="8"/>
        <v/>
      </c>
      <c r="I49" s="173" t="str">
        <f t="shared" si="8"/>
        <v/>
      </c>
      <c r="J49" s="173" t="str">
        <f t="shared" si="8"/>
        <v/>
      </c>
      <c r="K49" s="174" t="str">
        <f>IF(SUM(D49:J49)=0,"",SUM(D49:J49))</f>
        <v/>
      </c>
    </row>
    <row r="50" spans="2:11" ht="30" customHeight="1">
      <c r="B50" s="284"/>
      <c r="C50" s="40" t="s">
        <v>155</v>
      </c>
      <c r="D50" s="175">
        <f t="shared" ref="D50:J50" si="9">IF(D44="","",IF(IFERROR(VLOOKUP(D43,起訖排序,16,FALSE),"")=0,"",IFERROR(VLOOKUP(D43,起訖排序,16,FALSE),"")))</f>
        <v>108</v>
      </c>
      <c r="E50" s="175" t="str">
        <f t="shared" si="9"/>
        <v/>
      </c>
      <c r="F50" s="175" t="str">
        <f t="shared" si="9"/>
        <v/>
      </c>
      <c r="G50" s="175" t="str">
        <f t="shared" si="9"/>
        <v/>
      </c>
      <c r="H50" s="175" t="str">
        <f t="shared" si="9"/>
        <v/>
      </c>
      <c r="I50" s="175" t="str">
        <f t="shared" si="9"/>
        <v/>
      </c>
      <c r="J50" s="175" t="str">
        <f t="shared" si="9"/>
        <v/>
      </c>
      <c r="K50" s="174">
        <f t="shared" ref="K50:K55" si="10">IF(SUM(D50:J50)=0,"",SUM(D50:J50))</f>
        <v>108</v>
      </c>
    </row>
    <row r="51" spans="2:11" ht="30" customHeight="1">
      <c r="B51" s="284"/>
      <c r="C51" s="41" t="s">
        <v>191</v>
      </c>
      <c r="D51" s="175" t="str">
        <f t="shared" ref="D51:J51" si="11">IF(D44="","",IF(IFERROR(VLOOKUP(D43,起訖排序,15,FALSE),"")=0,"",IFERROR(VLOOKUP(D43,起訖排序,15,FALSE),"")))</f>
        <v/>
      </c>
      <c r="E51" s="175" t="str">
        <f t="shared" si="11"/>
        <v/>
      </c>
      <c r="F51" s="175" t="str">
        <f t="shared" si="11"/>
        <v/>
      </c>
      <c r="G51" s="175" t="str">
        <f t="shared" si="11"/>
        <v/>
      </c>
      <c r="H51" s="175" t="str">
        <f t="shared" si="11"/>
        <v/>
      </c>
      <c r="I51" s="175" t="str">
        <f t="shared" si="11"/>
        <v/>
      </c>
      <c r="J51" s="175" t="str">
        <f t="shared" si="11"/>
        <v/>
      </c>
      <c r="K51" s="174" t="str">
        <f t="shared" si="10"/>
        <v/>
      </c>
    </row>
    <row r="52" spans="2:11" ht="30" customHeight="1" thickBot="1">
      <c r="B52" s="285"/>
      <c r="C52" s="42" t="s">
        <v>192</v>
      </c>
      <c r="D52" s="176" t="str">
        <f t="shared" ref="D52:J52" si="12">IF(D44="","",IF(IFERROR(VLOOKUP(D43,起訖排序,17,FALSE),"")=0,"",IFERROR(VLOOKUP(D43,起訖排序,17,FALSE),"")))</f>
        <v/>
      </c>
      <c r="E52" s="176" t="str">
        <f t="shared" si="12"/>
        <v/>
      </c>
      <c r="F52" s="176" t="str">
        <f t="shared" si="12"/>
        <v/>
      </c>
      <c r="G52" s="176" t="str">
        <f t="shared" si="12"/>
        <v/>
      </c>
      <c r="H52" s="176" t="str">
        <f t="shared" si="12"/>
        <v/>
      </c>
      <c r="I52" s="176" t="str">
        <f t="shared" si="12"/>
        <v/>
      </c>
      <c r="J52" s="176" t="str">
        <f t="shared" si="12"/>
        <v/>
      </c>
      <c r="K52" s="177" t="str">
        <f t="shared" si="10"/>
        <v/>
      </c>
    </row>
    <row r="53" spans="2:11" ht="30" customHeight="1" thickBot="1">
      <c r="B53" s="316" t="s">
        <v>215</v>
      </c>
      <c r="C53" s="317"/>
      <c r="D53" s="178" t="str">
        <f t="shared" ref="D53:J53" si="13">IF(D44="","",IF(IFERROR(VLOOKUP(D43,起訖排序,18,FALSE),"")=0,"",IF(IFERROR(VLOOKUP(D43,起訖排序,12,FALSE),"")="",IFERROR(VLOOKUP(D43,起訖排序,18,FALSE),""),"")))</f>
        <v/>
      </c>
      <c r="E53" s="178" t="str">
        <f t="shared" si="13"/>
        <v/>
      </c>
      <c r="F53" s="178" t="str">
        <f t="shared" si="13"/>
        <v/>
      </c>
      <c r="G53" s="178" t="str">
        <f t="shared" si="13"/>
        <v/>
      </c>
      <c r="H53" s="178" t="str">
        <f t="shared" si="13"/>
        <v/>
      </c>
      <c r="I53" s="178" t="str">
        <f t="shared" si="13"/>
        <v/>
      </c>
      <c r="J53" s="178" t="str">
        <f t="shared" si="13"/>
        <v/>
      </c>
      <c r="K53" s="179" t="str">
        <f t="shared" si="10"/>
        <v/>
      </c>
    </row>
    <row r="54" spans="2:11" ht="30" customHeight="1" thickBot="1">
      <c r="B54" s="320" t="s">
        <v>156</v>
      </c>
      <c r="C54" s="321"/>
      <c r="D54" s="180"/>
      <c r="E54" s="180"/>
      <c r="F54" s="180"/>
      <c r="G54" s="180"/>
      <c r="H54" s="180"/>
      <c r="I54" s="180"/>
      <c r="J54" s="180"/>
      <c r="K54" s="179" t="str">
        <f t="shared" si="10"/>
        <v/>
      </c>
    </row>
    <row r="55" spans="2:11" ht="30" customHeight="1" thickBot="1">
      <c r="B55" s="316" t="s">
        <v>214</v>
      </c>
      <c r="C55" s="317"/>
      <c r="D55" s="178" t="str">
        <f t="shared" ref="D55:J55" si="14">IF(D44="","",IF(IFERROR(VLOOKUP(D43,起訖排序,19,FALSE),"")=0,"",IF(IFERROR(VLOOKUP(D43,起訖排序,9,FALSE),"")="",IFERROR(VLOOKUP(D43,起訖排序,19,FALSE),""),"")))</f>
        <v/>
      </c>
      <c r="E55" s="178" t="str">
        <f t="shared" si="14"/>
        <v/>
      </c>
      <c r="F55" s="178" t="str">
        <f t="shared" si="14"/>
        <v/>
      </c>
      <c r="G55" s="178" t="str">
        <f t="shared" si="14"/>
        <v/>
      </c>
      <c r="H55" s="178" t="str">
        <f t="shared" si="14"/>
        <v/>
      </c>
      <c r="I55" s="178" t="str">
        <f t="shared" si="14"/>
        <v/>
      </c>
      <c r="J55" s="178" t="str">
        <f t="shared" si="14"/>
        <v/>
      </c>
      <c r="K55" s="179" t="str">
        <f t="shared" si="10"/>
        <v/>
      </c>
    </row>
    <row r="56" spans="2:11" ht="30" customHeight="1" thickBot="1">
      <c r="B56" s="318" t="s">
        <v>213</v>
      </c>
      <c r="C56" s="319"/>
      <c r="D56" s="180">
        <f>IF(D44="","",IF(SUM(D49:D55)=0,"",SUM(D49:D55)))</f>
        <v>108</v>
      </c>
      <c r="E56" s="180" t="str">
        <f t="shared" ref="E56:K56" si="15">IF(E44="","",IF(SUM(E49:E55)=0,"",SUM(E49:E55)))</f>
        <v/>
      </c>
      <c r="F56" s="180" t="str">
        <f t="shared" si="15"/>
        <v/>
      </c>
      <c r="G56" s="180" t="str">
        <f t="shared" si="15"/>
        <v/>
      </c>
      <c r="H56" s="180" t="str">
        <f t="shared" si="15"/>
        <v/>
      </c>
      <c r="I56" s="180" t="str">
        <f t="shared" si="15"/>
        <v/>
      </c>
      <c r="J56" s="180" t="str">
        <f t="shared" si="15"/>
        <v/>
      </c>
      <c r="K56" s="179">
        <f t="shared" si="15"/>
        <v>108</v>
      </c>
    </row>
    <row r="57" spans="2:11" ht="30" customHeight="1" thickBot="1">
      <c r="B57" s="314" t="s">
        <v>212</v>
      </c>
      <c r="C57" s="315"/>
      <c r="D57" s="37"/>
      <c r="E57" s="37"/>
      <c r="F57" s="37"/>
      <c r="G57" s="37"/>
      <c r="H57" s="37"/>
      <c r="I57" s="37"/>
      <c r="J57" s="37"/>
      <c r="K57" s="38"/>
    </row>
    <row r="58" spans="2:11" ht="19.8">
      <c r="B58" s="270" t="s">
        <v>211</v>
      </c>
      <c r="C58" s="271"/>
      <c r="D58" s="307" t="s">
        <v>223</v>
      </c>
      <c r="E58" s="308"/>
      <c r="F58" s="308"/>
      <c r="G58" s="309">
        <f>IF(K56="","",K56)</f>
        <v>108</v>
      </c>
      <c r="H58" s="310"/>
      <c r="I58" s="311" t="s">
        <v>224</v>
      </c>
      <c r="J58" s="312"/>
      <c r="K58" s="313"/>
    </row>
    <row r="59" spans="2:11">
      <c r="B59" s="272"/>
      <c r="C59" s="273"/>
      <c r="D59" s="276"/>
      <c r="E59" s="276"/>
      <c r="F59" s="276"/>
      <c r="G59" s="276"/>
      <c r="H59" s="276"/>
      <c r="I59" s="276"/>
      <c r="J59" s="276"/>
      <c r="K59" s="277"/>
    </row>
    <row r="60" spans="2:11" ht="16.8" thickBot="1">
      <c r="B60" s="274"/>
      <c r="C60" s="275"/>
      <c r="D60" s="278" t="s">
        <v>157</v>
      </c>
      <c r="E60" s="278"/>
      <c r="F60" s="278"/>
      <c r="G60" s="278"/>
      <c r="H60" s="278"/>
      <c r="I60" s="278"/>
      <c r="J60" s="278"/>
      <c r="K60" s="279"/>
    </row>
    <row r="61" spans="2:11" ht="16.8" thickTop="1">
      <c r="B61" s="44"/>
      <c r="C61" s="44"/>
      <c r="D61" s="44"/>
      <c r="E61" s="44"/>
      <c r="F61" s="44"/>
    </row>
    <row r="62" spans="2:11">
      <c r="B62" s="45" t="s">
        <v>138</v>
      </c>
      <c r="C62" s="45"/>
      <c r="D62" s="45" t="s">
        <v>129</v>
      </c>
      <c r="E62" s="45"/>
      <c r="F62" s="45" t="s">
        <v>159</v>
      </c>
      <c r="G62" s="46"/>
      <c r="H62" s="46" t="s">
        <v>161</v>
      </c>
      <c r="I62" s="46"/>
      <c r="J62" s="46" t="s">
        <v>163</v>
      </c>
      <c r="K62" s="46"/>
    </row>
    <row r="63" spans="2:11">
      <c r="B63" s="45"/>
      <c r="C63" s="45"/>
      <c r="D63" s="45" t="s">
        <v>158</v>
      </c>
      <c r="E63" s="45"/>
      <c r="F63" s="45" t="s">
        <v>160</v>
      </c>
      <c r="G63" s="46"/>
      <c r="H63" s="46" t="s">
        <v>162</v>
      </c>
      <c r="I63" s="46"/>
      <c r="J63" s="46"/>
      <c r="K63" s="46"/>
    </row>
  </sheetData>
  <sheetProtection password="CCE3" sheet="1" objects="1" scenarios="1"/>
  <mergeCells count="101">
    <mergeCell ref="B29:K29"/>
    <mergeCell ref="B2:B3"/>
    <mergeCell ref="E20:F21"/>
    <mergeCell ref="I20:I22"/>
    <mergeCell ref="B1:K1"/>
    <mergeCell ref="B7:B9"/>
    <mergeCell ref="F13:K13"/>
    <mergeCell ref="F14:K14"/>
    <mergeCell ref="F15:K15"/>
    <mergeCell ref="F16:K16"/>
    <mergeCell ref="F17:K17"/>
    <mergeCell ref="F19:K19"/>
    <mergeCell ref="D14:E14"/>
    <mergeCell ref="D15:E15"/>
    <mergeCell ref="D16:E16"/>
    <mergeCell ref="D17:E17"/>
    <mergeCell ref="E2:E3"/>
    <mergeCell ref="I2:K2"/>
    <mergeCell ref="I3:K3"/>
    <mergeCell ref="F2:G3"/>
    <mergeCell ref="C10:K10"/>
    <mergeCell ref="C11:K11"/>
    <mergeCell ref="B12:K12"/>
    <mergeCell ref="C4:K4"/>
    <mergeCell ref="B5:B6"/>
    <mergeCell ref="C5:C6"/>
    <mergeCell ref="D5:H5"/>
    <mergeCell ref="D6:H6"/>
    <mergeCell ref="I5:K6"/>
    <mergeCell ref="B25:K25"/>
    <mergeCell ref="B26:K26"/>
    <mergeCell ref="B27:K27"/>
    <mergeCell ref="B28:K28"/>
    <mergeCell ref="F9:G9"/>
    <mergeCell ref="B13:C13"/>
    <mergeCell ref="D13:E13"/>
    <mergeCell ref="C20:D20"/>
    <mergeCell ref="D19:E19"/>
    <mergeCell ref="D18:E18"/>
    <mergeCell ref="F18:K18"/>
    <mergeCell ref="C22:D22"/>
    <mergeCell ref="E22:F22"/>
    <mergeCell ref="G22:H22"/>
    <mergeCell ref="J20:K22"/>
    <mergeCell ref="C21:D21"/>
    <mergeCell ref="G20:H21"/>
    <mergeCell ref="H7:H9"/>
    <mergeCell ref="I7:K9"/>
    <mergeCell ref="B35:C36"/>
    <mergeCell ref="D35:E36"/>
    <mergeCell ref="F35:G36"/>
    <mergeCell ref="H35:I35"/>
    <mergeCell ref="J35:K36"/>
    <mergeCell ref="H36:I36"/>
    <mergeCell ref="B30:K30"/>
    <mergeCell ref="E31:F31"/>
    <mergeCell ref="B33:C34"/>
    <mergeCell ref="D33:G33"/>
    <mergeCell ref="H33:I33"/>
    <mergeCell ref="J33:K34"/>
    <mergeCell ref="D34:E34"/>
    <mergeCell ref="F34:G34"/>
    <mergeCell ref="H34:I34"/>
    <mergeCell ref="B31:C31"/>
    <mergeCell ref="B32:C32"/>
    <mergeCell ref="B53:C53"/>
    <mergeCell ref="B54:C54"/>
    <mergeCell ref="K46:K47"/>
    <mergeCell ref="B48:C48"/>
    <mergeCell ref="B45:C45"/>
    <mergeCell ref="B40:C40"/>
    <mergeCell ref="B44:C44"/>
    <mergeCell ref="B38:K38"/>
    <mergeCell ref="B39:C39"/>
    <mergeCell ref="D39:E39"/>
    <mergeCell ref="G39:H39"/>
    <mergeCell ref="J39:K39"/>
    <mergeCell ref="F7:G7"/>
    <mergeCell ref="F8:G8"/>
    <mergeCell ref="E7:E9"/>
    <mergeCell ref="C2:D3"/>
    <mergeCell ref="C7:D7"/>
    <mergeCell ref="C8:D8"/>
    <mergeCell ref="C9:D9"/>
    <mergeCell ref="B58:C60"/>
    <mergeCell ref="D59:K59"/>
    <mergeCell ref="D60:K60"/>
    <mergeCell ref="D40:K40"/>
    <mergeCell ref="B49:B52"/>
    <mergeCell ref="B41:C42"/>
    <mergeCell ref="D42:H42"/>
    <mergeCell ref="D41:H41"/>
    <mergeCell ref="I41:K42"/>
    <mergeCell ref="B46:C47"/>
    <mergeCell ref="K44:K45"/>
    <mergeCell ref="D58:F58"/>
    <mergeCell ref="G58:H58"/>
    <mergeCell ref="I58:K58"/>
    <mergeCell ref="B57:C57"/>
    <mergeCell ref="B55:C55"/>
    <mergeCell ref="B56:C56"/>
  </mergeCells>
  <phoneticPr fontId="1" type="noConversion"/>
  <printOptions horizontalCentered="1"/>
  <pageMargins left="0.31496062992125984" right="0.31496062992125984" top="0.35433070866141736" bottom="0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0"/>
  <sheetViews>
    <sheetView showGridLines="0" topLeftCell="B1" workbookViewId="0">
      <selection activeCell="B1" sqref="B1:K1"/>
    </sheetView>
  </sheetViews>
  <sheetFormatPr defaultColWidth="9" defaultRowHeight="16.2"/>
  <cols>
    <col min="1" max="1" width="0" style="14" hidden="1" customWidth="1"/>
    <col min="2" max="16384" width="9" style="14"/>
  </cols>
  <sheetData>
    <row r="1" spans="2:11" ht="27" customHeight="1" thickBot="1">
      <c r="B1" s="445" t="str">
        <f>IF(設定!A1="","",設定!A1&amp;"教職員工公（差）/3日以上病假請假單  "&amp;CONCATENATE(設定!F15,設定!G15,設定!H15,設定!I15,設定!J15,設定!K15))</f>
        <v>臺南市西港區後營國小教職員工公（差）/3日以上病假請假單  107年2月6日</v>
      </c>
      <c r="C1" s="446"/>
      <c r="D1" s="446"/>
      <c r="E1" s="446"/>
      <c r="F1" s="446"/>
      <c r="G1" s="446"/>
      <c r="H1" s="446"/>
      <c r="I1" s="446"/>
      <c r="J1" s="446"/>
      <c r="K1" s="446"/>
    </row>
    <row r="2" spans="2:11" ht="27" customHeight="1" thickTop="1">
      <c r="B2" s="455" t="s">
        <v>234</v>
      </c>
      <c r="C2" s="110" t="s">
        <v>60</v>
      </c>
      <c r="D2" s="487" t="str">
        <f>IF(設定!N7="","",設定!N7)</f>
        <v>教師</v>
      </c>
      <c r="E2" s="514"/>
      <c r="F2" s="457" t="s">
        <v>235</v>
      </c>
      <c r="G2" s="486" t="str">
        <f>IF(設定!N6="","",設定!N6)</f>
        <v>王大丙</v>
      </c>
      <c r="H2" s="487"/>
      <c r="I2" s="111" t="s">
        <v>63</v>
      </c>
      <c r="J2" s="486"/>
      <c r="K2" s="517"/>
    </row>
    <row r="3" spans="2:11" ht="27" customHeight="1" thickBot="1">
      <c r="B3" s="456"/>
      <c r="C3" s="112" t="s">
        <v>64</v>
      </c>
      <c r="D3" s="516" t="str">
        <f>IF(設定!N9="","",設定!N9)</f>
        <v/>
      </c>
      <c r="E3" s="518"/>
      <c r="F3" s="458"/>
      <c r="G3" s="515"/>
      <c r="H3" s="516"/>
      <c r="I3" s="113" t="s">
        <v>65</v>
      </c>
      <c r="J3" s="515"/>
      <c r="K3" s="519"/>
    </row>
    <row r="4" spans="2:11" ht="27" customHeight="1" thickBot="1">
      <c r="B4" s="483" t="s">
        <v>66</v>
      </c>
      <c r="C4" s="484"/>
      <c r="D4" s="494" t="s">
        <v>67</v>
      </c>
      <c r="E4" s="494"/>
      <c r="F4" s="494"/>
      <c r="G4" s="494"/>
      <c r="H4" s="495"/>
      <c r="I4" s="114" t="s">
        <v>236</v>
      </c>
      <c r="J4" s="496"/>
      <c r="K4" s="497"/>
    </row>
    <row r="5" spans="2:11" ht="27" customHeight="1">
      <c r="B5" s="475" t="s">
        <v>68</v>
      </c>
      <c r="C5" s="451"/>
      <c r="D5" s="502" t="str">
        <f>IF(設定!F16="","",設定!F16)</f>
        <v>1.參加0000000研習</v>
      </c>
      <c r="E5" s="503"/>
      <c r="F5" s="503"/>
      <c r="G5" s="503"/>
      <c r="H5" s="503"/>
      <c r="I5" s="504"/>
      <c r="J5" s="511" t="s">
        <v>69</v>
      </c>
      <c r="K5" s="119" t="str">
        <f>IF(設定!M16="","□公差","■公差")</f>
        <v>□公差</v>
      </c>
    </row>
    <row r="6" spans="2:11" ht="27" customHeight="1">
      <c r="B6" s="498"/>
      <c r="C6" s="499"/>
      <c r="D6" s="505"/>
      <c r="E6" s="506"/>
      <c r="F6" s="506"/>
      <c r="G6" s="506"/>
      <c r="H6" s="506"/>
      <c r="I6" s="507"/>
      <c r="J6" s="512"/>
      <c r="K6" s="120" t="str">
        <f>IF(設定!N16="","□公假","■公假")</f>
        <v>■公假</v>
      </c>
    </row>
    <row r="7" spans="2:11" ht="27" customHeight="1">
      <c r="B7" s="498"/>
      <c r="C7" s="499"/>
      <c r="D7" s="505"/>
      <c r="E7" s="506"/>
      <c r="F7" s="506"/>
      <c r="G7" s="506"/>
      <c r="H7" s="506"/>
      <c r="I7" s="507"/>
      <c r="J7" s="512"/>
      <c r="K7" s="120" t="str">
        <f>IF(設定!O16="","□公傷","■公傷")</f>
        <v>□公傷</v>
      </c>
    </row>
    <row r="8" spans="2:11" ht="27" customHeight="1" thickBot="1">
      <c r="B8" s="500"/>
      <c r="C8" s="501"/>
      <c r="D8" s="508"/>
      <c r="E8" s="509"/>
      <c r="F8" s="509"/>
      <c r="G8" s="509"/>
      <c r="H8" s="509"/>
      <c r="I8" s="510"/>
      <c r="J8" s="513"/>
      <c r="K8" s="121" t="str">
        <f>IF(設定!P16="","□喪假","■喪假")</f>
        <v>□喪假</v>
      </c>
    </row>
    <row r="9" spans="2:11" ht="27" customHeight="1">
      <c r="B9" s="483" t="s">
        <v>70</v>
      </c>
      <c r="C9" s="484"/>
      <c r="D9" s="468" t="s">
        <v>233</v>
      </c>
      <c r="E9" s="449" t="str">
        <f>IF(設定!V15="","",設定!E20&amp;"年"&amp;設定!F20&amp;"月"&amp;設定!G20&amp;"日"&amp;設定!H20&amp;"時 起")</f>
        <v>107年2月6日12時 起</v>
      </c>
      <c r="F9" s="449"/>
      <c r="G9" s="449"/>
      <c r="H9" s="449"/>
      <c r="I9" s="470" t="str">
        <f>IF(設定!O26="","","共計 "&amp;設定!O26)</f>
        <v>共計 4 時</v>
      </c>
      <c r="J9" s="470"/>
      <c r="K9" s="471"/>
    </row>
    <row r="10" spans="2:11" ht="27" customHeight="1" thickBot="1">
      <c r="B10" s="483" t="s">
        <v>71</v>
      </c>
      <c r="C10" s="484"/>
      <c r="D10" s="469"/>
      <c r="E10" s="449" t="str">
        <f>IF(設定!V16="","",VLOOKUP(設定!V16,起訖,4,FALSE)&amp;"年"&amp;VLOOKUP(設定!V16,起訖,5,FALSE)&amp;"月"&amp;VLOOKUP(設定!V16,起訖,6,FALSE)&amp;"日"&amp;VLOOKUP(設定!V16,起訖,8,FALSE)&amp;"時 止")</f>
        <v>107年2月6日16時 止</v>
      </c>
      <c r="F10" s="449"/>
      <c r="G10" s="449"/>
      <c r="H10" s="449"/>
      <c r="I10" s="472"/>
      <c r="J10" s="472"/>
      <c r="K10" s="473"/>
    </row>
    <row r="11" spans="2:11" ht="27" customHeight="1">
      <c r="B11" s="475" t="s">
        <v>72</v>
      </c>
      <c r="C11" s="451"/>
      <c r="D11" s="451" t="s">
        <v>73</v>
      </c>
      <c r="E11" s="451"/>
      <c r="F11" s="451" t="s">
        <v>74</v>
      </c>
      <c r="G11" s="451"/>
      <c r="H11" s="451" t="s">
        <v>75</v>
      </c>
      <c r="I11" s="451"/>
      <c r="J11" s="451" t="s">
        <v>76</v>
      </c>
      <c r="K11" s="452"/>
    </row>
    <row r="12" spans="2:11" ht="39.9" customHeight="1" thickBot="1">
      <c r="B12" s="461"/>
      <c r="C12" s="459"/>
      <c r="D12" s="459"/>
      <c r="E12" s="459"/>
      <c r="F12" s="459"/>
      <c r="G12" s="459"/>
      <c r="H12" s="459"/>
      <c r="I12" s="459"/>
      <c r="J12" s="459"/>
      <c r="K12" s="460"/>
    </row>
    <row r="13" spans="2:11" ht="27" customHeight="1" thickTop="1">
      <c r="B13" s="493" t="s">
        <v>77</v>
      </c>
      <c r="C13" s="493"/>
      <c r="D13" s="493"/>
      <c r="E13" s="493"/>
      <c r="F13" s="493"/>
      <c r="G13" s="493"/>
      <c r="H13" s="493"/>
      <c r="I13" s="493"/>
      <c r="J13" s="493"/>
      <c r="K13" s="493"/>
    </row>
    <row r="14" spans="2:11" ht="27" customHeight="1">
      <c r="B14" s="115"/>
      <c r="C14" s="115"/>
      <c r="D14" s="115"/>
      <c r="E14" s="115"/>
      <c r="F14" s="115"/>
      <c r="G14" s="115"/>
      <c r="H14" s="115"/>
      <c r="I14" s="115"/>
      <c r="J14" s="115"/>
      <c r="K14" s="115"/>
    </row>
    <row r="15" spans="2:11" ht="27" customHeight="1" thickBot="1">
      <c r="B15" s="445" t="str">
        <f>IF(設定!A1="","",設定!A1&amp;"教職員工公（差）/3日以上病假請假單  "&amp;CONCATENATE(設定!F15,設定!G15,設定!H15,設定!I15,設定!J15,設定!K15))</f>
        <v>臺南市西港區後營國小教職員工公（差）/3日以上病假請假單  107年2月6日</v>
      </c>
      <c r="C15" s="446"/>
      <c r="D15" s="446"/>
      <c r="E15" s="446"/>
      <c r="F15" s="446"/>
      <c r="G15" s="446"/>
      <c r="H15" s="446"/>
      <c r="I15" s="446"/>
      <c r="J15" s="446"/>
      <c r="K15" s="446"/>
    </row>
    <row r="16" spans="2:11" ht="27" customHeight="1" thickTop="1">
      <c r="B16" s="485" t="s">
        <v>61</v>
      </c>
      <c r="C16" s="477"/>
      <c r="D16" s="486" t="str">
        <f>IF(設定!N6="","",設定!N6)</f>
        <v>王大丙</v>
      </c>
      <c r="E16" s="487"/>
      <c r="F16" s="476" t="s">
        <v>68</v>
      </c>
      <c r="G16" s="477"/>
      <c r="H16" s="462" t="str">
        <f>IF(D5="","","同檢附證明")</f>
        <v>同檢附證明</v>
      </c>
      <c r="I16" s="463"/>
      <c r="J16" s="463"/>
      <c r="K16" s="464"/>
    </row>
    <row r="17" spans="1:11" ht="27" customHeight="1" thickBot="1">
      <c r="B17" s="488" t="s">
        <v>69</v>
      </c>
      <c r="C17" s="479"/>
      <c r="D17" s="489" t="str">
        <f>IF(AND(設定!M16="",設定!N16="",設定!O16="",設定!P16="",),"",IF(設定!M16="","",設定!M15)&amp;" "&amp;IF(設定!N16="","",設定!N15)&amp;" "&amp;IF(設定!O16="","",設定!O15)&amp;" "&amp;IF(設定!P16="","",設定!P15))</f>
        <v xml:space="preserve"> 公假  </v>
      </c>
      <c r="E17" s="490"/>
      <c r="F17" s="478" t="s">
        <v>66</v>
      </c>
      <c r="G17" s="479"/>
      <c r="H17" s="465" t="s">
        <v>67</v>
      </c>
      <c r="I17" s="466"/>
      <c r="J17" s="466"/>
      <c r="K17" s="467"/>
    </row>
    <row r="18" spans="1:11" ht="27" customHeight="1">
      <c r="B18" s="491" t="s">
        <v>70</v>
      </c>
      <c r="C18" s="492"/>
      <c r="D18" s="468" t="s">
        <v>233</v>
      </c>
      <c r="E18" s="474" t="str">
        <f>IF(設定!V15="","",設定!E20&amp;"年"&amp;設定!F20&amp;"月"&amp;設定!G20&amp;"日"&amp;設定!H20&amp;"時 起")</f>
        <v>107年2月6日12時 起</v>
      </c>
      <c r="F18" s="474"/>
      <c r="G18" s="474"/>
      <c r="H18" s="474"/>
      <c r="I18" s="470" t="str">
        <f>IF(設定!O26="","","共計 "&amp;設定!O26)</f>
        <v>共計 4 時</v>
      </c>
      <c r="J18" s="470"/>
      <c r="K18" s="471"/>
    </row>
    <row r="19" spans="1:11" ht="27" customHeight="1" thickBot="1">
      <c r="B19" s="481" t="s">
        <v>71</v>
      </c>
      <c r="C19" s="482"/>
      <c r="D19" s="469"/>
      <c r="E19" s="480" t="str">
        <f>IF(設定!V16="","",VLOOKUP(設定!V16,起訖,4,FALSE)&amp;"年"&amp;VLOOKUP(設定!V16,起訖,5,FALSE)&amp;"月"&amp;VLOOKUP(設定!V16,起訖,6,FALSE)&amp;"日"&amp;VLOOKUP(設定!V16,起訖,8,FALSE)&amp;"時 止")</f>
        <v>107年2月6日16時 止</v>
      </c>
      <c r="F19" s="480"/>
      <c r="G19" s="480"/>
      <c r="H19" s="480"/>
      <c r="I19" s="472"/>
      <c r="J19" s="472"/>
      <c r="K19" s="473"/>
    </row>
    <row r="20" spans="1:11" ht="27" customHeight="1" thickBot="1">
      <c r="B20" s="483" t="s">
        <v>230</v>
      </c>
      <c r="C20" s="484"/>
      <c r="D20" s="484"/>
      <c r="E20" s="448" t="str">
        <f>IF(設定!N9="","",設定!N9)</f>
        <v/>
      </c>
      <c r="F20" s="449"/>
      <c r="G20" s="449"/>
      <c r="H20" s="449"/>
      <c r="I20" s="449"/>
      <c r="J20" s="449"/>
      <c r="K20" s="450"/>
    </row>
    <row r="21" spans="1:11" ht="27" customHeight="1">
      <c r="B21" s="116" t="s">
        <v>78</v>
      </c>
      <c r="C21" s="451" t="s">
        <v>80</v>
      </c>
      <c r="D21" s="451"/>
      <c r="E21" s="451"/>
      <c r="F21" s="451" t="s">
        <v>231</v>
      </c>
      <c r="G21" s="451"/>
      <c r="H21" s="451"/>
      <c r="I21" s="451" t="s">
        <v>231</v>
      </c>
      <c r="J21" s="451"/>
      <c r="K21" s="452"/>
    </row>
    <row r="22" spans="1:11" ht="27" customHeight="1">
      <c r="A22" s="103">
        <v>1</v>
      </c>
      <c r="B22" s="117" t="str">
        <f t="shared" ref="B22:B27" si="0">IF($E$18="","",IFERROR(VLOOKUP(A22,代課,3,FALSE)&amp;"月"&amp;VLOOKUP(A22,代課,4,FALSE)&amp;"日",""))</f>
        <v/>
      </c>
      <c r="C22" s="443"/>
      <c r="D22" s="443"/>
      <c r="E22" s="443"/>
      <c r="F22" s="443"/>
      <c r="G22" s="443"/>
      <c r="H22" s="443"/>
      <c r="I22" s="443"/>
      <c r="J22" s="443"/>
      <c r="K22" s="453"/>
    </row>
    <row r="23" spans="1:11" ht="27" customHeight="1">
      <c r="A23" s="103">
        <v>2</v>
      </c>
      <c r="B23" s="117" t="str">
        <f t="shared" si="0"/>
        <v/>
      </c>
      <c r="C23" s="443"/>
      <c r="D23" s="443"/>
      <c r="E23" s="443"/>
      <c r="F23" s="443"/>
      <c r="G23" s="443"/>
      <c r="H23" s="443"/>
      <c r="I23" s="443"/>
      <c r="J23" s="443"/>
      <c r="K23" s="453"/>
    </row>
    <row r="24" spans="1:11" ht="27" customHeight="1">
      <c r="A24" s="103">
        <v>3</v>
      </c>
      <c r="B24" s="117" t="str">
        <f t="shared" si="0"/>
        <v/>
      </c>
      <c r="C24" s="443"/>
      <c r="D24" s="443"/>
      <c r="E24" s="443"/>
      <c r="F24" s="443"/>
      <c r="G24" s="443"/>
      <c r="H24" s="443"/>
      <c r="I24" s="443"/>
      <c r="J24" s="443"/>
      <c r="K24" s="453"/>
    </row>
    <row r="25" spans="1:11" ht="27" customHeight="1">
      <c r="A25" s="103">
        <v>4</v>
      </c>
      <c r="B25" s="117" t="str">
        <f t="shared" si="0"/>
        <v/>
      </c>
      <c r="C25" s="443"/>
      <c r="D25" s="443"/>
      <c r="E25" s="443"/>
      <c r="F25" s="443"/>
      <c r="G25" s="443"/>
      <c r="H25" s="443"/>
      <c r="I25" s="443"/>
      <c r="J25" s="443"/>
      <c r="K25" s="453"/>
    </row>
    <row r="26" spans="1:11" ht="27" customHeight="1">
      <c r="A26" s="103">
        <v>5</v>
      </c>
      <c r="B26" s="117" t="str">
        <f t="shared" si="0"/>
        <v/>
      </c>
      <c r="C26" s="443"/>
      <c r="D26" s="443"/>
      <c r="E26" s="443"/>
      <c r="F26" s="443"/>
      <c r="G26" s="443"/>
      <c r="H26" s="443"/>
      <c r="I26" s="443"/>
      <c r="J26" s="443"/>
      <c r="K26" s="453"/>
    </row>
    <row r="27" spans="1:11" ht="27" customHeight="1" thickBot="1">
      <c r="A27" s="103">
        <v>6</v>
      </c>
      <c r="B27" s="117" t="str">
        <f t="shared" si="0"/>
        <v/>
      </c>
      <c r="C27" s="444"/>
      <c r="D27" s="444"/>
      <c r="E27" s="444"/>
      <c r="F27" s="444"/>
      <c r="G27" s="444"/>
      <c r="H27" s="444"/>
      <c r="I27" s="444"/>
      <c r="J27" s="444"/>
      <c r="K27" s="454"/>
    </row>
    <row r="28" spans="1:11" ht="27" customHeight="1">
      <c r="B28" s="475" t="s">
        <v>72</v>
      </c>
      <c r="C28" s="451"/>
      <c r="D28" s="451" t="s">
        <v>73</v>
      </c>
      <c r="E28" s="451"/>
      <c r="F28" s="451" t="s">
        <v>81</v>
      </c>
      <c r="G28" s="451"/>
      <c r="H28" s="451" t="s">
        <v>75</v>
      </c>
      <c r="I28" s="451"/>
      <c r="J28" s="451" t="s">
        <v>232</v>
      </c>
      <c r="K28" s="452"/>
    </row>
    <row r="29" spans="1:11" ht="39.9" customHeight="1" thickBot="1">
      <c r="B29" s="461"/>
      <c r="C29" s="459"/>
      <c r="D29" s="459"/>
      <c r="E29" s="459"/>
      <c r="F29" s="459"/>
      <c r="G29" s="459"/>
      <c r="H29" s="459"/>
      <c r="I29" s="459"/>
      <c r="J29" s="459"/>
      <c r="K29" s="460"/>
    </row>
    <row r="30" spans="1:11" ht="27" customHeight="1" thickTop="1">
      <c r="B30" s="118"/>
      <c r="C30" s="115"/>
      <c r="D30" s="115"/>
      <c r="E30" s="447" t="s">
        <v>82</v>
      </c>
      <c r="F30" s="447"/>
      <c r="G30" s="447"/>
      <c r="H30" s="447"/>
      <c r="I30" s="115"/>
      <c r="J30" s="115"/>
      <c r="K30" s="115"/>
    </row>
  </sheetData>
  <sheetProtection password="CCE3" sheet="1" objects="1" scenarios="1"/>
  <mergeCells count="80">
    <mergeCell ref="D2:E2"/>
    <mergeCell ref="G2:H3"/>
    <mergeCell ref="J2:K2"/>
    <mergeCell ref="D3:E3"/>
    <mergeCell ref="J3:K3"/>
    <mergeCell ref="I9:K10"/>
    <mergeCell ref="B4:C4"/>
    <mergeCell ref="D4:H4"/>
    <mergeCell ref="J4:K4"/>
    <mergeCell ref="B5:C8"/>
    <mergeCell ref="D5:I8"/>
    <mergeCell ref="J5:J8"/>
    <mergeCell ref="B9:C9"/>
    <mergeCell ref="B10:C10"/>
    <mergeCell ref="F11:G11"/>
    <mergeCell ref="B11:C11"/>
    <mergeCell ref="D11:E11"/>
    <mergeCell ref="J12:K12"/>
    <mergeCell ref="B18:C18"/>
    <mergeCell ref="F12:G12"/>
    <mergeCell ref="B13:K13"/>
    <mergeCell ref="C25:E25"/>
    <mergeCell ref="C24:E24"/>
    <mergeCell ref="C23:E23"/>
    <mergeCell ref="C22:E22"/>
    <mergeCell ref="C21:E21"/>
    <mergeCell ref="B19:C19"/>
    <mergeCell ref="B20:D20"/>
    <mergeCell ref="B16:C16"/>
    <mergeCell ref="D16:E16"/>
    <mergeCell ref="B17:C17"/>
    <mergeCell ref="D17:E17"/>
    <mergeCell ref="F26:H26"/>
    <mergeCell ref="I26:K26"/>
    <mergeCell ref="B1:K1"/>
    <mergeCell ref="F16:G16"/>
    <mergeCell ref="F17:G17"/>
    <mergeCell ref="F21:H21"/>
    <mergeCell ref="F22:H22"/>
    <mergeCell ref="E19:H19"/>
    <mergeCell ref="D9:D10"/>
    <mergeCell ref="E9:H9"/>
    <mergeCell ref="E10:H10"/>
    <mergeCell ref="H11:I11"/>
    <mergeCell ref="J11:K11"/>
    <mergeCell ref="B12:C12"/>
    <mergeCell ref="D12:E12"/>
    <mergeCell ref="H12:I12"/>
    <mergeCell ref="B2:B3"/>
    <mergeCell ref="F2:F3"/>
    <mergeCell ref="J29:K29"/>
    <mergeCell ref="H29:I29"/>
    <mergeCell ref="F29:G29"/>
    <mergeCell ref="D29:E29"/>
    <mergeCell ref="B29:C29"/>
    <mergeCell ref="H16:K16"/>
    <mergeCell ref="H17:K17"/>
    <mergeCell ref="D18:D19"/>
    <mergeCell ref="I18:K19"/>
    <mergeCell ref="E18:H18"/>
    <mergeCell ref="B28:C28"/>
    <mergeCell ref="D28:E28"/>
    <mergeCell ref="F28:G28"/>
    <mergeCell ref="J28:K28"/>
    <mergeCell ref="C26:E26"/>
    <mergeCell ref="C27:E27"/>
    <mergeCell ref="B15:K15"/>
    <mergeCell ref="E30:H30"/>
    <mergeCell ref="E20:K20"/>
    <mergeCell ref="H28:I28"/>
    <mergeCell ref="F24:H24"/>
    <mergeCell ref="F25:H25"/>
    <mergeCell ref="F27:H27"/>
    <mergeCell ref="I21:K21"/>
    <mergeCell ref="I22:K22"/>
    <mergeCell ref="I23:K23"/>
    <mergeCell ref="I24:K24"/>
    <mergeCell ref="I25:K25"/>
    <mergeCell ref="I27:K27"/>
    <mergeCell ref="F23:H23"/>
  </mergeCells>
  <phoneticPr fontId="1" type="noConversion"/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2"/>
  <sheetViews>
    <sheetView showGridLines="0" topLeftCell="A10" workbookViewId="0">
      <selection sqref="A1:J1"/>
    </sheetView>
  </sheetViews>
  <sheetFormatPr defaultColWidth="9" defaultRowHeight="16.2"/>
  <cols>
    <col min="1" max="10" width="9.6640625" style="14" customWidth="1"/>
    <col min="11" max="16384" width="9" style="14"/>
  </cols>
  <sheetData>
    <row r="1" spans="1:10" ht="23.1" customHeight="1" thickBot="1">
      <c r="A1" s="551" t="str">
        <f>IF(設定!A1="","",設定!A1&amp;"教職員工公（差）/3日以上病假請假單  "&amp;CONCATENATE(設定!F15,設定!G15,設定!H15,設定!I15,設定!J15,設定!K15))</f>
        <v>臺南市西港區後營國小教職員工公（差）/3日以上病假請假單  107年2月6日</v>
      </c>
      <c r="B1" s="552"/>
      <c r="C1" s="552"/>
      <c r="D1" s="552"/>
      <c r="E1" s="552"/>
      <c r="F1" s="552"/>
      <c r="G1" s="552"/>
      <c r="H1" s="552"/>
      <c r="I1" s="552"/>
      <c r="J1" s="552"/>
    </row>
    <row r="2" spans="1:10" ht="23.1" customHeight="1" thickTop="1">
      <c r="A2" s="553" t="s">
        <v>241</v>
      </c>
      <c r="B2" s="136" t="s">
        <v>60</v>
      </c>
      <c r="C2" s="520" t="str">
        <f>IF(設定!N7="","",設定!N7)</f>
        <v>教師</v>
      </c>
      <c r="D2" s="521"/>
      <c r="E2" s="557" t="s">
        <v>247</v>
      </c>
      <c r="F2" s="486" t="str">
        <f>IF(設定!N6="","",設定!N6)</f>
        <v>王大丙</v>
      </c>
      <c r="G2" s="487"/>
      <c r="H2" s="137" t="s">
        <v>63</v>
      </c>
      <c r="I2" s="520"/>
      <c r="J2" s="559"/>
    </row>
    <row r="3" spans="1:10" ht="23.1" customHeight="1" thickBot="1">
      <c r="A3" s="554"/>
      <c r="B3" s="138" t="s">
        <v>64</v>
      </c>
      <c r="C3" s="548" t="str">
        <f>IF(設定!N9="","",設定!N9)</f>
        <v/>
      </c>
      <c r="D3" s="549"/>
      <c r="E3" s="558"/>
      <c r="F3" s="489"/>
      <c r="G3" s="490"/>
      <c r="H3" s="139" t="s">
        <v>65</v>
      </c>
      <c r="I3" s="548"/>
      <c r="J3" s="550"/>
    </row>
    <row r="4" spans="1:10" ht="23.1" customHeight="1" thickBot="1">
      <c r="A4" s="563" t="s">
        <v>66</v>
      </c>
      <c r="B4" s="564"/>
      <c r="C4" s="565" t="s">
        <v>67</v>
      </c>
      <c r="D4" s="565"/>
      <c r="E4" s="565"/>
      <c r="F4" s="565"/>
      <c r="G4" s="566"/>
      <c r="H4" s="140" t="s">
        <v>244</v>
      </c>
      <c r="I4" s="567"/>
      <c r="J4" s="568"/>
    </row>
    <row r="5" spans="1:10" ht="17.100000000000001" customHeight="1">
      <c r="A5" s="560" t="s">
        <v>68</v>
      </c>
      <c r="B5" s="561"/>
      <c r="C5" s="577" t="str">
        <f>IF(設定!F16="","",設定!F16)</f>
        <v>1.參加0000000研習</v>
      </c>
      <c r="D5" s="532"/>
      <c r="E5" s="532"/>
      <c r="F5" s="532"/>
      <c r="G5" s="532"/>
      <c r="H5" s="532"/>
      <c r="I5" s="578" t="s">
        <v>69</v>
      </c>
      <c r="J5" s="141" t="str">
        <f>IF(設定!M16="","□公差","■公差")</f>
        <v>□公差</v>
      </c>
    </row>
    <row r="6" spans="1:10" ht="17.100000000000001" customHeight="1">
      <c r="A6" s="569"/>
      <c r="B6" s="570"/>
      <c r="C6" s="577"/>
      <c r="D6" s="532"/>
      <c r="E6" s="532"/>
      <c r="F6" s="532"/>
      <c r="G6" s="532"/>
      <c r="H6" s="532"/>
      <c r="I6" s="579"/>
      <c r="J6" s="141" t="str">
        <f>IF(設定!N16="","□公假","■公假")</f>
        <v>■公假</v>
      </c>
    </row>
    <row r="7" spans="1:10" ht="17.100000000000001" customHeight="1">
      <c r="A7" s="569"/>
      <c r="B7" s="570"/>
      <c r="C7" s="577"/>
      <c r="D7" s="532"/>
      <c r="E7" s="532"/>
      <c r="F7" s="532"/>
      <c r="G7" s="532"/>
      <c r="H7" s="532"/>
      <c r="I7" s="579"/>
      <c r="J7" s="141" t="str">
        <f>IF(設定!O16="","□公傷","■公傷")</f>
        <v>□公傷</v>
      </c>
    </row>
    <row r="8" spans="1:10" ht="17.100000000000001" customHeight="1" thickBot="1">
      <c r="A8" s="554"/>
      <c r="B8" s="571"/>
      <c r="C8" s="577"/>
      <c r="D8" s="532"/>
      <c r="E8" s="532"/>
      <c r="F8" s="532"/>
      <c r="G8" s="532"/>
      <c r="H8" s="532"/>
      <c r="I8" s="580"/>
      <c r="J8" s="141" t="str">
        <f>IF(設定!P16="","□喪假","■喪假")</f>
        <v>□喪假</v>
      </c>
    </row>
    <row r="9" spans="1:10" ht="17.100000000000001" customHeight="1">
      <c r="A9" s="572" t="s">
        <v>70</v>
      </c>
      <c r="B9" s="573"/>
      <c r="C9" s="540" t="s">
        <v>248</v>
      </c>
      <c r="D9" s="528" t="str">
        <f>IF(設定!V15="","",設定!E20&amp;"年"&amp;設定!F20&amp;"月"&amp;設定!G20&amp;"日"&amp;設定!H20&amp;"時 起")</f>
        <v>107年2月6日12時 起</v>
      </c>
      <c r="E9" s="528"/>
      <c r="F9" s="528"/>
      <c r="G9" s="528"/>
      <c r="H9" s="530" t="str">
        <f>IF(設定!O26="","","共計 "&amp;設定!O26)</f>
        <v>共計 4 時</v>
      </c>
      <c r="I9" s="530"/>
      <c r="J9" s="531"/>
    </row>
    <row r="10" spans="1:10" ht="17.100000000000001" customHeight="1" thickBot="1">
      <c r="A10" s="574" t="s">
        <v>71</v>
      </c>
      <c r="B10" s="575"/>
      <c r="C10" s="541"/>
      <c r="D10" s="576" t="str">
        <f>IF(設定!V16="","",VLOOKUP(設定!V16,起訖,4,FALSE)&amp;"年"&amp;VLOOKUP(設定!V16,起訖,5,FALSE)&amp;"月"&amp;VLOOKUP(設定!V16,起訖,6,FALSE)&amp;"日"&amp;VLOOKUP(設定!V16,起訖,8,FALSE)&amp;"時 止")</f>
        <v>107年2月6日16時 止</v>
      </c>
      <c r="E10" s="576"/>
      <c r="F10" s="576"/>
      <c r="G10" s="576"/>
      <c r="H10" s="555"/>
      <c r="I10" s="555"/>
      <c r="J10" s="556"/>
    </row>
    <row r="11" spans="1:10" ht="23.1" customHeight="1">
      <c r="A11" s="560" t="s">
        <v>72</v>
      </c>
      <c r="B11" s="561"/>
      <c r="C11" s="561" t="s">
        <v>73</v>
      </c>
      <c r="D11" s="561"/>
      <c r="E11" s="561" t="s">
        <v>74</v>
      </c>
      <c r="F11" s="561"/>
      <c r="G11" s="561" t="s">
        <v>75</v>
      </c>
      <c r="H11" s="561"/>
      <c r="I11" s="561" t="s">
        <v>242</v>
      </c>
      <c r="J11" s="562"/>
    </row>
    <row r="12" spans="1:10" ht="24.9" customHeight="1" thickBot="1">
      <c r="A12" s="523"/>
      <c r="B12" s="524"/>
      <c r="C12" s="524"/>
      <c r="D12" s="524"/>
      <c r="E12" s="524"/>
      <c r="F12" s="524"/>
      <c r="G12" s="524"/>
      <c r="H12" s="524"/>
      <c r="I12" s="524"/>
      <c r="J12" s="525"/>
    </row>
    <row r="13" spans="1:10" ht="17.100000000000001" customHeight="1" thickTop="1">
      <c r="A13" s="544" t="s">
        <v>77</v>
      </c>
      <c r="B13" s="544"/>
      <c r="C13" s="544"/>
      <c r="D13" s="544"/>
      <c r="E13" s="544"/>
      <c r="F13" s="544"/>
      <c r="G13" s="544"/>
      <c r="H13" s="544"/>
      <c r="I13" s="544"/>
      <c r="J13" s="544"/>
    </row>
    <row r="14" spans="1:10" ht="17.100000000000001" customHeight="1">
      <c r="A14" s="142"/>
      <c r="B14" s="142"/>
      <c r="C14" s="142"/>
      <c r="D14" s="142"/>
      <c r="E14" s="142"/>
      <c r="F14" s="142"/>
      <c r="G14" s="142"/>
      <c r="H14" s="142"/>
      <c r="I14" s="142"/>
      <c r="J14" s="142"/>
    </row>
    <row r="15" spans="1:10" ht="23.1" customHeight="1" thickBot="1">
      <c r="A15" s="543" t="str">
        <f>IF(設定!A1="","",設定!A1&amp;"教職員工公（差）/3日以上病假請假單  "&amp;CONCATENATE(設定!F15,設定!G15,設定!H15,設定!I15,設定!J15,設定!K15))</f>
        <v>臺南市西港區後營國小教職員工公（差）/3日以上病假請假單  107年2月6日</v>
      </c>
      <c r="B15" s="543"/>
      <c r="C15" s="543"/>
      <c r="D15" s="543"/>
      <c r="E15" s="543"/>
      <c r="F15" s="543"/>
      <c r="G15" s="543"/>
      <c r="H15" s="543"/>
      <c r="I15" s="543"/>
      <c r="J15" s="543"/>
    </row>
    <row r="16" spans="1:10" ht="23.1" customHeight="1" thickTop="1">
      <c r="A16" s="143" t="s">
        <v>61</v>
      </c>
      <c r="B16" s="520" t="str">
        <f>IF(設定!N6="","",設定!N6)</f>
        <v>王大丙</v>
      </c>
      <c r="C16" s="521"/>
      <c r="D16" s="137" t="s">
        <v>68</v>
      </c>
      <c r="E16" s="545" t="str">
        <f>IF(設定!F16="","",設定!F16)</f>
        <v>1.參加0000000研習</v>
      </c>
      <c r="F16" s="546"/>
      <c r="G16" s="546"/>
      <c r="H16" s="546"/>
      <c r="I16" s="546"/>
      <c r="J16" s="547"/>
    </row>
    <row r="17" spans="1:10" ht="23.1" customHeight="1" thickBot="1">
      <c r="A17" s="144" t="s">
        <v>69</v>
      </c>
      <c r="B17" s="548" t="str">
        <f>IF(AND(設定!M16="",設定!N16="",設定!O16="",設定!P16="",),"",IF(設定!M16="","",設定!M15)&amp;" "&amp;IF(設定!N16="","",設定!N15)&amp;" "&amp;IF(設定!O16="","",設定!O15)&amp;" "&amp;IF(設定!P16="","",設定!P15))</f>
        <v xml:space="preserve"> 公假  </v>
      </c>
      <c r="C17" s="549"/>
      <c r="D17" s="145" t="s">
        <v>66</v>
      </c>
      <c r="E17" s="548" t="s">
        <v>67</v>
      </c>
      <c r="F17" s="548"/>
      <c r="G17" s="548"/>
      <c r="H17" s="548"/>
      <c r="I17" s="548"/>
      <c r="J17" s="550"/>
    </row>
    <row r="18" spans="1:10" ht="17.100000000000001" customHeight="1">
      <c r="A18" s="146" t="s">
        <v>70</v>
      </c>
      <c r="B18" s="540" t="s">
        <v>248</v>
      </c>
      <c r="C18" s="528" t="str">
        <f>IF(設定!V15="","",設定!E20&amp;"年"&amp;設定!F20&amp;"月"&amp;設定!G20&amp;"日"&amp;設定!H20&amp;"時 起")</f>
        <v>107年2月6日12時 起</v>
      </c>
      <c r="D18" s="528"/>
      <c r="E18" s="528"/>
      <c r="F18" s="528"/>
      <c r="G18" s="530" t="str">
        <f>IF(設定!O26="","","共計 "&amp;設定!O26)</f>
        <v>共計 4 時</v>
      </c>
      <c r="H18" s="530"/>
      <c r="I18" s="530"/>
      <c r="J18" s="531"/>
    </row>
    <row r="19" spans="1:10" ht="17.100000000000001" customHeight="1" thickBot="1">
      <c r="A19" s="147" t="s">
        <v>71</v>
      </c>
      <c r="B19" s="541"/>
      <c r="C19" s="529" t="str">
        <f>IF(設定!V16="","",VLOOKUP(設定!V16,起訖,4,FALSE)&amp;"年"&amp;VLOOKUP(設定!V16,起訖,5,FALSE)&amp;"月"&amp;VLOOKUP(設定!V16,起訖,6,FALSE)&amp;"日"&amp;VLOOKUP(設定!V16,起訖,8,FALSE)&amp;"時 止")</f>
        <v>107年2月6日16時 止</v>
      </c>
      <c r="D19" s="529"/>
      <c r="E19" s="529"/>
      <c r="F19" s="529"/>
      <c r="G19" s="532"/>
      <c r="H19" s="532"/>
      <c r="I19" s="532"/>
      <c r="J19" s="533"/>
    </row>
    <row r="20" spans="1:10" s="152" customFormat="1" ht="17.100000000000001" hidden="1" customHeight="1" thickBot="1">
      <c r="A20" s="148" t="s">
        <v>249</v>
      </c>
      <c r="B20" s="149">
        <v>1</v>
      </c>
      <c r="C20" s="150" t="str">
        <f>IFERROR(VLOOKUP(B20,代課,20,FALSE),"")</f>
        <v/>
      </c>
      <c r="D20" s="151"/>
      <c r="E20" s="149">
        <v>2</v>
      </c>
      <c r="F20" s="150" t="str">
        <f>IFERROR(VLOOKUP(E20,代課,20,FALSE),"")</f>
        <v/>
      </c>
      <c r="G20" s="151"/>
      <c r="H20" s="149">
        <v>3</v>
      </c>
      <c r="I20" s="150" t="str">
        <f>IFERROR(VLOOKUP(H20,代課,20,FALSE),"")</f>
        <v/>
      </c>
      <c r="J20" s="151"/>
    </row>
    <row r="21" spans="1:10" ht="23.1" customHeight="1">
      <c r="A21" s="153" t="s">
        <v>78</v>
      </c>
      <c r="B21" s="534" t="str">
        <f>IF(OR($C$18="",B20&gt;設定!$Y$26),"",IFERROR(VLOOKUP(B20,代課,3,FALSE)&amp;"月"&amp;VLOOKUP(B20,代課,4,FALSE)&amp;"日 星期"&amp;VLOOKUP(B20,代課,20,FALSE),""))</f>
        <v/>
      </c>
      <c r="C21" s="534"/>
      <c r="D21" s="535"/>
      <c r="E21" s="536" t="str">
        <f>IF(OR($C$18="",E20&gt;設定!$Y$26),"",IFERROR(VLOOKUP(E20,代課,3,FALSE)&amp;"月"&amp;VLOOKUP(E20,代課,4,FALSE)&amp;"日 星期"&amp;VLOOKUP(E20,代課,20,FALSE),""))</f>
        <v/>
      </c>
      <c r="F21" s="534"/>
      <c r="G21" s="537"/>
      <c r="H21" s="538" t="str">
        <f>IF(OR($C$18="",H20&gt;設定!$Y$26),"",IFERROR(VLOOKUP(H20,代課,3,FALSE)&amp;"月"&amp;VLOOKUP(H20,代課,4,FALSE)&amp;"日 星期"&amp;VLOOKUP(H20,代課,20,FALSE),""))</f>
        <v/>
      </c>
      <c r="I21" s="534"/>
      <c r="J21" s="539"/>
    </row>
    <row r="22" spans="1:10" ht="23.1" customHeight="1">
      <c r="A22" s="154" t="s">
        <v>79</v>
      </c>
      <c r="B22" s="155" t="s">
        <v>245</v>
      </c>
      <c r="C22" s="155" t="s">
        <v>246</v>
      </c>
      <c r="D22" s="156" t="s">
        <v>80</v>
      </c>
      <c r="E22" s="157" t="s">
        <v>245</v>
      </c>
      <c r="F22" s="155" t="s">
        <v>246</v>
      </c>
      <c r="G22" s="158" t="s">
        <v>80</v>
      </c>
      <c r="H22" s="159" t="s">
        <v>245</v>
      </c>
      <c r="I22" s="155" t="s">
        <v>246</v>
      </c>
      <c r="J22" s="160" t="s">
        <v>80</v>
      </c>
    </row>
    <row r="23" spans="1:10" ht="23.1" customHeight="1">
      <c r="A23" s="154">
        <v>1</v>
      </c>
      <c r="B23" s="161" t="str">
        <f t="shared" ref="B23:B29" si="0">IF($C$20="","",IFERROR(MID(HLOOKUP($C$20,科任課表,A23+1,FALSE),1,3),""))</f>
        <v/>
      </c>
      <c r="C23" s="161" t="str">
        <f t="shared" ref="C23:C29" si="1">IF($C$20="","",IFERROR(MID(HLOOKUP($C$20,科任課表,A23+1,FALSE),4,LEN(HLOOKUP($C$20,科任課表,A23+1,FALSE))-3),""))</f>
        <v/>
      </c>
      <c r="D23" s="167"/>
      <c r="E23" s="162" t="str">
        <f t="shared" ref="E23:E29" si="2">IF($F$20="","",IFERROR(MID(HLOOKUP($F$20,科任課表,A23+1,FALSE),1,3),""))</f>
        <v/>
      </c>
      <c r="F23" s="161" t="str">
        <f t="shared" ref="F23:F29" si="3">IF($F$20="","",IFERROR(MID(HLOOKUP($F$20,科任課表,A23+1,FALSE),4,LEN(HLOOKUP($F$20,科任課表,A23+1,FALSE))-3),""))</f>
        <v/>
      </c>
      <c r="G23" s="169"/>
      <c r="H23" s="163" t="str">
        <f t="shared" ref="H23:H29" si="4">IF($I$20="","",IFERROR(MID(HLOOKUP($I$20,科任課表,A23+1,FALSE),1,3),""))</f>
        <v/>
      </c>
      <c r="I23" s="161" t="str">
        <f t="shared" ref="I23:I29" si="5">IF($I$20="","",IFERROR(MID(HLOOKUP($I$20,科任課表,A23+1,FALSE),4,LEN(HLOOKUP($I$20,科任課表,A23+1,FALSE))-3),""))</f>
        <v/>
      </c>
      <c r="J23" s="171"/>
    </row>
    <row r="24" spans="1:10" ht="23.1" customHeight="1">
      <c r="A24" s="154">
        <v>2</v>
      </c>
      <c r="B24" s="161" t="str">
        <f t="shared" si="0"/>
        <v/>
      </c>
      <c r="C24" s="161" t="str">
        <f t="shared" si="1"/>
        <v/>
      </c>
      <c r="D24" s="167"/>
      <c r="E24" s="162" t="str">
        <f t="shared" si="2"/>
        <v/>
      </c>
      <c r="F24" s="161" t="str">
        <f t="shared" si="3"/>
        <v/>
      </c>
      <c r="G24" s="169"/>
      <c r="H24" s="163" t="str">
        <f t="shared" si="4"/>
        <v/>
      </c>
      <c r="I24" s="161" t="str">
        <f t="shared" si="5"/>
        <v/>
      </c>
      <c r="J24" s="171"/>
    </row>
    <row r="25" spans="1:10" ht="23.1" customHeight="1">
      <c r="A25" s="154">
        <v>3</v>
      </c>
      <c r="B25" s="161" t="str">
        <f t="shared" si="0"/>
        <v/>
      </c>
      <c r="C25" s="161" t="str">
        <f t="shared" si="1"/>
        <v/>
      </c>
      <c r="D25" s="167"/>
      <c r="E25" s="162" t="str">
        <f t="shared" si="2"/>
        <v/>
      </c>
      <c r="F25" s="161" t="str">
        <f t="shared" si="3"/>
        <v/>
      </c>
      <c r="G25" s="169"/>
      <c r="H25" s="163" t="str">
        <f t="shared" si="4"/>
        <v/>
      </c>
      <c r="I25" s="161" t="str">
        <f t="shared" si="5"/>
        <v/>
      </c>
      <c r="J25" s="171"/>
    </row>
    <row r="26" spans="1:10" ht="23.1" customHeight="1">
      <c r="A26" s="154">
        <v>4</v>
      </c>
      <c r="B26" s="161" t="str">
        <f t="shared" si="0"/>
        <v/>
      </c>
      <c r="C26" s="161" t="str">
        <f t="shared" si="1"/>
        <v/>
      </c>
      <c r="D26" s="167"/>
      <c r="E26" s="162" t="str">
        <f t="shared" si="2"/>
        <v/>
      </c>
      <c r="F26" s="161" t="str">
        <f t="shared" si="3"/>
        <v/>
      </c>
      <c r="G26" s="169"/>
      <c r="H26" s="163" t="str">
        <f t="shared" si="4"/>
        <v/>
      </c>
      <c r="I26" s="161" t="str">
        <f t="shared" si="5"/>
        <v/>
      </c>
      <c r="J26" s="171"/>
    </row>
    <row r="27" spans="1:10" ht="23.1" customHeight="1">
      <c r="A27" s="154">
        <v>5</v>
      </c>
      <c r="B27" s="161" t="str">
        <f t="shared" si="0"/>
        <v/>
      </c>
      <c r="C27" s="161" t="str">
        <f t="shared" si="1"/>
        <v/>
      </c>
      <c r="D27" s="167"/>
      <c r="E27" s="162" t="str">
        <f t="shared" si="2"/>
        <v/>
      </c>
      <c r="F27" s="161" t="str">
        <f t="shared" si="3"/>
        <v/>
      </c>
      <c r="G27" s="169"/>
      <c r="H27" s="163" t="str">
        <f t="shared" si="4"/>
        <v/>
      </c>
      <c r="I27" s="161" t="str">
        <f t="shared" si="5"/>
        <v/>
      </c>
      <c r="J27" s="171"/>
    </row>
    <row r="28" spans="1:10" ht="23.1" customHeight="1">
      <c r="A28" s="154">
        <v>6</v>
      </c>
      <c r="B28" s="161" t="str">
        <f t="shared" si="0"/>
        <v/>
      </c>
      <c r="C28" s="161" t="str">
        <f t="shared" si="1"/>
        <v/>
      </c>
      <c r="D28" s="167"/>
      <c r="E28" s="162" t="str">
        <f t="shared" si="2"/>
        <v/>
      </c>
      <c r="F28" s="161" t="str">
        <f t="shared" si="3"/>
        <v/>
      </c>
      <c r="G28" s="169"/>
      <c r="H28" s="163" t="str">
        <f t="shared" si="4"/>
        <v/>
      </c>
      <c r="I28" s="161" t="str">
        <f t="shared" si="5"/>
        <v/>
      </c>
      <c r="J28" s="171"/>
    </row>
    <row r="29" spans="1:10" ht="23.1" customHeight="1" thickBot="1">
      <c r="A29" s="144">
        <v>7</v>
      </c>
      <c r="B29" s="164" t="str">
        <f t="shared" si="0"/>
        <v/>
      </c>
      <c r="C29" s="164" t="str">
        <f t="shared" si="1"/>
        <v/>
      </c>
      <c r="D29" s="168"/>
      <c r="E29" s="165" t="str">
        <f t="shared" si="2"/>
        <v/>
      </c>
      <c r="F29" s="164" t="str">
        <f t="shared" si="3"/>
        <v/>
      </c>
      <c r="G29" s="170"/>
      <c r="H29" s="166" t="str">
        <f t="shared" si="4"/>
        <v/>
      </c>
      <c r="I29" s="164" t="str">
        <f t="shared" si="5"/>
        <v/>
      </c>
      <c r="J29" s="172"/>
    </row>
    <row r="30" spans="1:10" s="152" customFormat="1" ht="23.1" hidden="1" customHeight="1" thickBot="1">
      <c r="A30" s="148" t="s">
        <v>249</v>
      </c>
      <c r="B30" s="149">
        <v>4</v>
      </c>
      <c r="C30" s="150" t="str">
        <f>IFERROR(VLOOKUP(B30,代課,20,FALSE),"")</f>
        <v/>
      </c>
      <c r="D30" s="151"/>
      <c r="E30" s="149">
        <v>5</v>
      </c>
      <c r="F30" s="150" t="str">
        <f>IFERROR(VLOOKUP(E30,代課,20,FALSE),"")</f>
        <v/>
      </c>
      <c r="G30" s="151"/>
      <c r="H30" s="149">
        <v>6</v>
      </c>
      <c r="I30" s="150" t="str">
        <f>IFERROR(VLOOKUP(H30,代課,20,FALSE),"")</f>
        <v/>
      </c>
      <c r="J30" s="151"/>
    </row>
    <row r="31" spans="1:10" ht="23.1" customHeight="1">
      <c r="A31" s="153" t="s">
        <v>78</v>
      </c>
      <c r="B31" s="534" t="str">
        <f>IF(OR($C$18="",B30&gt;設定!$Y$26),"",IFERROR(VLOOKUP(B30,代課,3,FALSE)&amp;"月"&amp;VLOOKUP(B30,代課,4,FALSE)&amp;"日 星期"&amp;VLOOKUP(B30,代課,20,FALSE),""))</f>
        <v/>
      </c>
      <c r="C31" s="534"/>
      <c r="D31" s="535"/>
      <c r="E31" s="536" t="str">
        <f>IF(OR($C$18="",E30&gt;設定!$Y$26),"",IFERROR(VLOOKUP(E30,代課,3,FALSE)&amp;"月"&amp;VLOOKUP(E30,代課,4,FALSE)&amp;"日 星期"&amp;VLOOKUP(E30,代課,20,FALSE),""))</f>
        <v/>
      </c>
      <c r="F31" s="534"/>
      <c r="G31" s="537"/>
      <c r="H31" s="538" t="str">
        <f>IF(OR($C$18="",H30&gt;設定!$Y$26),"",IFERROR(VLOOKUP(H30,代課,3,FALSE)&amp;"月"&amp;VLOOKUP(H30,代課,4,FALSE)&amp;"日 星期"&amp;VLOOKUP(H30,代課,20,FALSE),""))</f>
        <v/>
      </c>
      <c r="I31" s="534"/>
      <c r="J31" s="539"/>
    </row>
    <row r="32" spans="1:10" ht="23.1" customHeight="1">
      <c r="A32" s="154" t="s">
        <v>79</v>
      </c>
      <c r="B32" s="155" t="s">
        <v>245</v>
      </c>
      <c r="C32" s="155" t="s">
        <v>246</v>
      </c>
      <c r="D32" s="156" t="s">
        <v>80</v>
      </c>
      <c r="E32" s="157" t="s">
        <v>245</v>
      </c>
      <c r="F32" s="155" t="s">
        <v>246</v>
      </c>
      <c r="G32" s="158" t="s">
        <v>80</v>
      </c>
      <c r="H32" s="159" t="s">
        <v>245</v>
      </c>
      <c r="I32" s="155" t="s">
        <v>246</v>
      </c>
      <c r="J32" s="160" t="s">
        <v>80</v>
      </c>
    </row>
    <row r="33" spans="1:10" ht="23.1" customHeight="1">
      <c r="A33" s="154">
        <v>1</v>
      </c>
      <c r="B33" s="161" t="str">
        <f t="shared" ref="B33:B39" si="6">IF($C$30="","",IFERROR(MID(HLOOKUP($C$30,科任課表,A33+1,FALSE),1,3),""))</f>
        <v/>
      </c>
      <c r="C33" s="161" t="str">
        <f t="shared" ref="C33:C39" si="7">IF($C$30="","",IFERROR(MID(HLOOKUP($C$30,科任課表,A33+1,FALSE),4,LEN(HLOOKUP($C$30,科任課表,A33+1,FALSE))-3),""))</f>
        <v/>
      </c>
      <c r="D33" s="167"/>
      <c r="E33" s="162" t="str">
        <f t="shared" ref="E33:E39" si="8">IF($F$30="","",IFERROR(MID(HLOOKUP($F$30,科任課表,A33+1,FALSE),1,3),""))</f>
        <v/>
      </c>
      <c r="F33" s="161" t="str">
        <f t="shared" ref="F33:F39" si="9">IF($F$30="","",IFERROR(MID(HLOOKUP($F$30,科任課表,A33+1,FALSE),4,LEN(HLOOKUP($F$30,科任課表,A33+1,FALSE))-3),""))</f>
        <v/>
      </c>
      <c r="G33" s="169"/>
      <c r="H33" s="163" t="str">
        <f t="shared" ref="H33:H39" si="10">IF($I$30="","",IFERROR(MID(HLOOKUP($I$30,科任課表,A33+1,FALSE),1,3),""))</f>
        <v/>
      </c>
      <c r="I33" s="161" t="str">
        <f t="shared" ref="I33:I39" si="11">IF($I$30="","",IFERROR(MID(HLOOKUP($I$30,科任課表,A33+1,FALSE),4,LEN(HLOOKUP($I$30,科任課表,A33+1,FALSE))-3),""))</f>
        <v/>
      </c>
      <c r="J33" s="171"/>
    </row>
    <row r="34" spans="1:10" ht="23.1" customHeight="1">
      <c r="A34" s="154">
        <v>2</v>
      </c>
      <c r="B34" s="161" t="str">
        <f t="shared" si="6"/>
        <v/>
      </c>
      <c r="C34" s="161" t="str">
        <f t="shared" si="7"/>
        <v/>
      </c>
      <c r="D34" s="167"/>
      <c r="E34" s="162" t="str">
        <f t="shared" si="8"/>
        <v/>
      </c>
      <c r="F34" s="161" t="str">
        <f t="shared" si="9"/>
        <v/>
      </c>
      <c r="G34" s="169"/>
      <c r="H34" s="163" t="str">
        <f t="shared" si="10"/>
        <v/>
      </c>
      <c r="I34" s="161" t="str">
        <f t="shared" si="11"/>
        <v/>
      </c>
      <c r="J34" s="171"/>
    </row>
    <row r="35" spans="1:10" ht="23.1" customHeight="1">
      <c r="A35" s="154">
        <v>3</v>
      </c>
      <c r="B35" s="161" t="str">
        <f t="shared" si="6"/>
        <v/>
      </c>
      <c r="C35" s="161" t="str">
        <f t="shared" si="7"/>
        <v/>
      </c>
      <c r="D35" s="167"/>
      <c r="E35" s="162" t="str">
        <f t="shared" si="8"/>
        <v/>
      </c>
      <c r="F35" s="161" t="str">
        <f t="shared" si="9"/>
        <v/>
      </c>
      <c r="G35" s="169"/>
      <c r="H35" s="163" t="str">
        <f t="shared" si="10"/>
        <v/>
      </c>
      <c r="I35" s="161" t="str">
        <f t="shared" si="11"/>
        <v/>
      </c>
      <c r="J35" s="171"/>
    </row>
    <row r="36" spans="1:10" ht="23.1" customHeight="1">
      <c r="A36" s="154">
        <v>4</v>
      </c>
      <c r="B36" s="161" t="str">
        <f t="shared" si="6"/>
        <v/>
      </c>
      <c r="C36" s="161" t="str">
        <f t="shared" si="7"/>
        <v/>
      </c>
      <c r="D36" s="167"/>
      <c r="E36" s="162" t="str">
        <f t="shared" si="8"/>
        <v/>
      </c>
      <c r="F36" s="161" t="str">
        <f t="shared" si="9"/>
        <v/>
      </c>
      <c r="G36" s="169"/>
      <c r="H36" s="163" t="str">
        <f t="shared" si="10"/>
        <v/>
      </c>
      <c r="I36" s="161" t="str">
        <f t="shared" si="11"/>
        <v/>
      </c>
      <c r="J36" s="171"/>
    </row>
    <row r="37" spans="1:10" ht="23.1" customHeight="1">
      <c r="A37" s="154">
        <v>5</v>
      </c>
      <c r="B37" s="161" t="str">
        <f t="shared" si="6"/>
        <v/>
      </c>
      <c r="C37" s="161" t="str">
        <f t="shared" si="7"/>
        <v/>
      </c>
      <c r="D37" s="167"/>
      <c r="E37" s="162" t="str">
        <f t="shared" si="8"/>
        <v/>
      </c>
      <c r="F37" s="161" t="str">
        <f t="shared" si="9"/>
        <v/>
      </c>
      <c r="G37" s="169"/>
      <c r="H37" s="163" t="str">
        <f t="shared" si="10"/>
        <v/>
      </c>
      <c r="I37" s="161" t="str">
        <f t="shared" si="11"/>
        <v/>
      </c>
      <c r="J37" s="171"/>
    </row>
    <row r="38" spans="1:10" ht="23.1" customHeight="1">
      <c r="A38" s="154">
        <v>6</v>
      </c>
      <c r="B38" s="161" t="str">
        <f t="shared" si="6"/>
        <v/>
      </c>
      <c r="C38" s="161" t="str">
        <f t="shared" si="7"/>
        <v/>
      </c>
      <c r="D38" s="167"/>
      <c r="E38" s="162" t="str">
        <f t="shared" si="8"/>
        <v/>
      </c>
      <c r="F38" s="161" t="str">
        <f t="shared" si="9"/>
        <v/>
      </c>
      <c r="G38" s="169"/>
      <c r="H38" s="163" t="str">
        <f t="shared" si="10"/>
        <v/>
      </c>
      <c r="I38" s="161" t="str">
        <f t="shared" si="11"/>
        <v/>
      </c>
      <c r="J38" s="171"/>
    </row>
    <row r="39" spans="1:10" ht="23.1" customHeight="1" thickBot="1">
      <c r="A39" s="144">
        <v>7</v>
      </c>
      <c r="B39" s="161" t="str">
        <f t="shared" si="6"/>
        <v/>
      </c>
      <c r="C39" s="161" t="str">
        <f t="shared" si="7"/>
        <v/>
      </c>
      <c r="D39" s="168"/>
      <c r="E39" s="162" t="str">
        <f t="shared" si="8"/>
        <v/>
      </c>
      <c r="F39" s="161" t="str">
        <f t="shared" si="9"/>
        <v/>
      </c>
      <c r="G39" s="170"/>
      <c r="H39" s="163" t="str">
        <f t="shared" si="10"/>
        <v/>
      </c>
      <c r="I39" s="161" t="str">
        <f t="shared" si="11"/>
        <v/>
      </c>
      <c r="J39" s="172"/>
    </row>
    <row r="40" spans="1:10" ht="23.1" customHeight="1">
      <c r="A40" s="542" t="s">
        <v>72</v>
      </c>
      <c r="B40" s="526"/>
      <c r="C40" s="526" t="s">
        <v>73</v>
      </c>
      <c r="D40" s="526"/>
      <c r="E40" s="526" t="s">
        <v>243</v>
      </c>
      <c r="F40" s="526"/>
      <c r="G40" s="526" t="s">
        <v>75</v>
      </c>
      <c r="H40" s="526"/>
      <c r="I40" s="526" t="s">
        <v>76</v>
      </c>
      <c r="J40" s="527"/>
    </row>
    <row r="41" spans="1:10" ht="24.9" customHeight="1" thickBot="1">
      <c r="A41" s="523"/>
      <c r="B41" s="524"/>
      <c r="C41" s="524"/>
      <c r="D41" s="524"/>
      <c r="E41" s="524"/>
      <c r="F41" s="524"/>
      <c r="G41" s="524"/>
      <c r="H41" s="524"/>
      <c r="I41" s="524"/>
      <c r="J41" s="525"/>
    </row>
    <row r="42" spans="1:10" ht="17.100000000000001" customHeight="1" thickTop="1">
      <c r="A42" s="522" t="s">
        <v>82</v>
      </c>
      <c r="B42" s="522"/>
      <c r="C42" s="522"/>
      <c r="D42" s="522"/>
      <c r="E42" s="522"/>
      <c r="F42" s="522"/>
      <c r="G42" s="522"/>
      <c r="H42" s="522"/>
      <c r="I42" s="522"/>
      <c r="J42" s="522"/>
    </row>
  </sheetData>
  <sheetProtection password="CCE3" sheet="1" objects="1" scenarios="1"/>
  <mergeCells count="57">
    <mergeCell ref="A11:B11"/>
    <mergeCell ref="C11:D11"/>
    <mergeCell ref="G11:H11"/>
    <mergeCell ref="I11:J11"/>
    <mergeCell ref="A4:B4"/>
    <mergeCell ref="C4:G4"/>
    <mergeCell ref="I4:J4"/>
    <mergeCell ref="A5:B8"/>
    <mergeCell ref="A9:B9"/>
    <mergeCell ref="A10:B10"/>
    <mergeCell ref="E11:F11"/>
    <mergeCell ref="D9:G9"/>
    <mergeCell ref="D10:G10"/>
    <mergeCell ref="C5:H8"/>
    <mergeCell ref="I5:I8"/>
    <mergeCell ref="A1:J1"/>
    <mergeCell ref="A2:A3"/>
    <mergeCell ref="C9:C10"/>
    <mergeCell ref="H9:J10"/>
    <mergeCell ref="C3:D3"/>
    <mergeCell ref="I3:J3"/>
    <mergeCell ref="E2:E3"/>
    <mergeCell ref="C2:D2"/>
    <mergeCell ref="F2:G3"/>
    <mergeCell ref="I2:J2"/>
    <mergeCell ref="B18:B19"/>
    <mergeCell ref="A40:B40"/>
    <mergeCell ref="C40:D40"/>
    <mergeCell ref="E40:F40"/>
    <mergeCell ref="I12:J12"/>
    <mergeCell ref="A15:J15"/>
    <mergeCell ref="E21:G21"/>
    <mergeCell ref="H21:J21"/>
    <mergeCell ref="A13:J13"/>
    <mergeCell ref="E12:F12"/>
    <mergeCell ref="A12:B12"/>
    <mergeCell ref="C12:D12"/>
    <mergeCell ref="G12:H12"/>
    <mergeCell ref="E16:J16"/>
    <mergeCell ref="B17:C17"/>
    <mergeCell ref="E17:J17"/>
    <mergeCell ref="B16:C16"/>
    <mergeCell ref="A42:J42"/>
    <mergeCell ref="A41:B41"/>
    <mergeCell ref="C41:D41"/>
    <mergeCell ref="E41:F41"/>
    <mergeCell ref="G41:H41"/>
    <mergeCell ref="I41:J41"/>
    <mergeCell ref="G40:H40"/>
    <mergeCell ref="I40:J40"/>
    <mergeCell ref="C18:F18"/>
    <mergeCell ref="C19:F19"/>
    <mergeCell ref="G18:J19"/>
    <mergeCell ref="B21:D21"/>
    <mergeCell ref="B31:D31"/>
    <mergeCell ref="E31:G31"/>
    <mergeCell ref="H31:J31"/>
  </mergeCells>
  <phoneticPr fontId="1" type="noConversion"/>
  <printOptions horizontalCentered="1"/>
  <pageMargins left="0.11811023622047245" right="0.11811023622047245" top="0.15748031496062992" bottom="0.15748031496062992" header="0.31496062992125984" footer="0.31496062992125984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0"/>
  <sheetViews>
    <sheetView showGridLines="0" workbookViewId="0">
      <selection activeCell="D14" sqref="D14"/>
    </sheetView>
  </sheetViews>
  <sheetFormatPr defaultColWidth="9" defaultRowHeight="16.2"/>
  <cols>
    <col min="1" max="6" width="14.6640625" style="14" customWidth="1"/>
    <col min="7" max="16384" width="9" style="14"/>
  </cols>
  <sheetData>
    <row r="1" spans="1:6" ht="39.9" customHeight="1" thickTop="1">
      <c r="A1" s="581" t="s">
        <v>262</v>
      </c>
      <c r="B1" s="582"/>
      <c r="C1" s="582"/>
      <c r="D1" s="582"/>
      <c r="E1" s="582"/>
      <c r="F1" s="583"/>
    </row>
    <row r="2" spans="1:6" ht="39.9" customHeight="1">
      <c r="A2" s="128" t="s">
        <v>79</v>
      </c>
      <c r="B2" s="129" t="s">
        <v>250</v>
      </c>
      <c r="C2" s="129" t="s">
        <v>251</v>
      </c>
      <c r="D2" s="129" t="s">
        <v>252</v>
      </c>
      <c r="E2" s="129" t="s">
        <v>253</v>
      </c>
      <c r="F2" s="130" t="s">
        <v>254</v>
      </c>
    </row>
    <row r="3" spans="1:6" ht="39.9" customHeight="1">
      <c r="A3" s="128">
        <v>1</v>
      </c>
      <c r="B3" s="132" t="s">
        <v>255</v>
      </c>
      <c r="C3" s="132" t="s">
        <v>263</v>
      </c>
      <c r="D3" s="132" t="s">
        <v>270</v>
      </c>
      <c r="E3" s="132" t="s">
        <v>271</v>
      </c>
      <c r="F3" s="133" t="s">
        <v>272</v>
      </c>
    </row>
    <row r="4" spans="1:6" ht="39.9" customHeight="1">
      <c r="A4" s="128">
        <v>2</v>
      </c>
      <c r="B4" s="132" t="s">
        <v>256</v>
      </c>
      <c r="C4" s="132" t="s">
        <v>264</v>
      </c>
      <c r="D4" s="132" t="s">
        <v>273</v>
      </c>
      <c r="E4" s="132" t="s">
        <v>274</v>
      </c>
      <c r="F4" s="133" t="s">
        <v>275</v>
      </c>
    </row>
    <row r="5" spans="1:6" ht="39.9" customHeight="1">
      <c r="A5" s="128">
        <v>3</v>
      </c>
      <c r="B5" s="132" t="s">
        <v>257</v>
      </c>
      <c r="C5" s="132" t="s">
        <v>265</v>
      </c>
      <c r="D5" s="132" t="s">
        <v>276</v>
      </c>
      <c r="E5" s="132" t="s">
        <v>277</v>
      </c>
      <c r="F5" s="133" t="s">
        <v>278</v>
      </c>
    </row>
    <row r="6" spans="1:6" ht="39.9" customHeight="1">
      <c r="A6" s="128">
        <v>4</v>
      </c>
      <c r="B6" s="132" t="s">
        <v>258</v>
      </c>
      <c r="C6" s="132" t="s">
        <v>266</v>
      </c>
      <c r="D6" s="132" t="s">
        <v>279</v>
      </c>
      <c r="E6" s="132" t="s">
        <v>280</v>
      </c>
      <c r="F6" s="133" t="s">
        <v>281</v>
      </c>
    </row>
    <row r="7" spans="1:6" ht="39.9" customHeight="1">
      <c r="A7" s="128">
        <v>5</v>
      </c>
      <c r="B7" s="132" t="s">
        <v>259</v>
      </c>
      <c r="C7" s="132" t="s">
        <v>267</v>
      </c>
      <c r="D7" s="132" t="s">
        <v>282</v>
      </c>
      <c r="E7" s="132" t="s">
        <v>283</v>
      </c>
      <c r="F7" s="133" t="s">
        <v>284</v>
      </c>
    </row>
    <row r="8" spans="1:6" ht="39.9" customHeight="1">
      <c r="A8" s="128">
        <v>6</v>
      </c>
      <c r="B8" s="132" t="s">
        <v>260</v>
      </c>
      <c r="C8" s="132" t="s">
        <v>268</v>
      </c>
      <c r="D8" s="132" t="s">
        <v>285</v>
      </c>
      <c r="E8" s="132" t="s">
        <v>286</v>
      </c>
      <c r="F8" s="133" t="s">
        <v>287</v>
      </c>
    </row>
    <row r="9" spans="1:6" ht="39.9" customHeight="1" thickBot="1">
      <c r="A9" s="131">
        <v>7</v>
      </c>
      <c r="B9" s="134" t="s">
        <v>261</v>
      </c>
      <c r="C9" s="134" t="s">
        <v>269</v>
      </c>
      <c r="D9" s="134" t="s">
        <v>288</v>
      </c>
      <c r="E9" s="134" t="s">
        <v>289</v>
      </c>
      <c r="F9" s="135" t="s">
        <v>290</v>
      </c>
    </row>
    <row r="10" spans="1:6" ht="16.8" thickTop="1"/>
  </sheetData>
  <sheetProtection password="CCE3" sheet="1" objects="1" scenarios="1"/>
  <mergeCells count="1">
    <mergeCell ref="A1:F1"/>
  </mergeCells>
  <phoneticPr fontId="1" type="noConversion"/>
  <printOptions horizontalCentered="1"/>
  <pageMargins left="0.51181102362204722" right="0.51181102362204722" top="0.55118110236220474" bottom="0.55118110236220474" header="0.31496062992125984" footer="0.31496062992125984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6</vt:i4>
      </vt:variant>
      <vt:variant>
        <vt:lpstr>已命名的範圍</vt:lpstr>
      </vt:variant>
      <vt:variant>
        <vt:i4>11</vt:i4>
      </vt:variant>
    </vt:vector>
  </HeadingPairs>
  <TitlesOfParts>
    <vt:vector size="17" baseType="lpstr">
      <vt:lpstr>設定</vt:lpstr>
      <vt:lpstr>費率</vt:lpstr>
      <vt:lpstr>出差請示單</vt:lpstr>
      <vt:lpstr>級任假單</vt:lpstr>
      <vt:lpstr>科任假單</vt:lpstr>
      <vt:lpstr>科任課表</vt:lpstr>
      <vt:lpstr>火車</vt:lpstr>
      <vt:lpstr>火車票價</vt:lpstr>
      <vt:lpstr>代課</vt:lpstr>
      <vt:lpstr>交通工具</vt:lpstr>
      <vt:lpstr>汽車</vt:lpstr>
      <vt:lpstr>汽車票價</vt:lpstr>
      <vt:lpstr>科任課表</vt:lpstr>
      <vt:lpstr>起訖</vt:lpstr>
      <vt:lpstr>起訖排序</vt:lpstr>
      <vt:lpstr>高鐵</vt:lpstr>
      <vt:lpstr>高鐵票價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2018-02-12T00:18:28Z</cp:lastPrinted>
  <dcterms:created xsi:type="dcterms:W3CDTF">2017-10-24T05:51:20Z</dcterms:created>
  <dcterms:modified xsi:type="dcterms:W3CDTF">2018-02-12T01:41:36Z</dcterms:modified>
</cp:coreProperties>
</file>